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Tomáš\Documents\Dokumenty\Tom\Dokumenty\1Winword\1PROJEKTY\2BENUTA PRO\2018\Bohumín - Jateční II\Rozpočet\"/>
    </mc:Choice>
  </mc:AlternateContent>
  <xr:revisionPtr revIDLastSave="0" documentId="13_ncr:1_{E2511F2A-F8CD-4AB1-9B5F-7943E58021E9}" xr6:coauthVersionLast="40" xr6:coauthVersionMax="40" xr10:uidLastSave="{00000000-0000-0000-0000-000000000000}"/>
  <bookViews>
    <workbookView xWindow="-108" yWindow="-108" windowWidth="23256" windowHeight="14616" activeTab="1" xr2:uid="{00000000-000D-0000-FFFF-FFFF00000000}"/>
  </bookViews>
  <sheets>
    <sheet name="Rekapitulace stavby" sheetId="1" r:id="rId1"/>
    <sheet name="01 - Stavební úpravy" sheetId="2" r:id="rId2"/>
    <sheet name="02 - Lodžie" sheetId="3" r:id="rId3"/>
    <sheet name="03 - VRN" sheetId="4" r:id="rId4"/>
    <sheet name="Pokyny pro vyplnění" sheetId="5" r:id="rId5"/>
  </sheets>
  <definedNames>
    <definedName name="_xlnm._FilterDatabase" localSheetId="1" hidden="1">'01 - Stavební úpravy'!$C$97:$K$526</definedName>
    <definedName name="_xlnm._FilterDatabase" localSheetId="2" hidden="1">'02 - Lodžie'!$C$89:$K$176</definedName>
    <definedName name="_xlnm._FilterDatabase" localSheetId="3" hidden="1">'03 - VRN'!$C$84:$K$105</definedName>
    <definedName name="_xlnm.Print_Titles" localSheetId="1">'01 - Stavební úpravy'!$97:$97</definedName>
    <definedName name="_xlnm.Print_Titles" localSheetId="2">'02 - Lodžie'!$89:$89</definedName>
    <definedName name="_xlnm.Print_Titles" localSheetId="3">'03 - VRN'!$84:$84</definedName>
    <definedName name="_xlnm.Print_Titles" localSheetId="0">'Rekapitulace stavby'!$52:$52</definedName>
    <definedName name="_xlnm.Print_Area" localSheetId="1">'01 - Stavební úpravy'!$C$4:$J$39,'01 - Stavební úpravy'!$C$45:$J$79,'01 - Stavební úpravy'!$C$85:$K$526</definedName>
    <definedName name="_xlnm.Print_Area" localSheetId="2">'02 - Lodžie'!$C$4:$J$39,'02 - Lodžie'!$C$45:$J$71,'02 - Lodžie'!$C$77:$K$176</definedName>
    <definedName name="_xlnm.Print_Area" localSheetId="3">'03 - VRN'!$C$4:$J$39,'03 - VRN'!$C$45:$J$66,'03 - VRN'!$C$72:$K$105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04" i="4"/>
  <c r="BH104" i="4"/>
  <c r="BG104" i="4"/>
  <c r="BE104" i="4"/>
  <c r="T104" i="4"/>
  <c r="T103" i="4"/>
  <c r="R104" i="4"/>
  <c r="R103" i="4" s="1"/>
  <c r="P104" i="4"/>
  <c r="P103" i="4"/>
  <c r="BK104" i="4"/>
  <c r="BK103" i="4" s="1"/>
  <c r="J103" i="4" s="1"/>
  <c r="J65" i="4" s="1"/>
  <c r="J104" i="4"/>
  <c r="BF104" i="4"/>
  <c r="BI101" i="4"/>
  <c r="BH101" i="4"/>
  <c r="BG101" i="4"/>
  <c r="BE101" i="4"/>
  <c r="T101" i="4"/>
  <c r="T100" i="4"/>
  <c r="R101" i="4"/>
  <c r="R100" i="4" s="1"/>
  <c r="P101" i="4"/>
  <c r="P100" i="4"/>
  <c r="BK101" i="4"/>
  <c r="BK100" i="4" s="1"/>
  <c r="J100" i="4" s="1"/>
  <c r="J64" i="4" s="1"/>
  <c r="J101" i="4"/>
  <c r="BF101" i="4"/>
  <c r="BI98" i="4"/>
  <c r="BH98" i="4"/>
  <c r="BG98" i="4"/>
  <c r="BE98" i="4"/>
  <c r="T98" i="4"/>
  <c r="T97" i="4"/>
  <c r="R98" i="4"/>
  <c r="R97" i="4" s="1"/>
  <c r="P98" i="4"/>
  <c r="P97" i="4"/>
  <c r="BK98" i="4"/>
  <c r="BK97" i="4" s="1"/>
  <c r="J97" i="4" s="1"/>
  <c r="J63" i="4" s="1"/>
  <c r="J98" i="4"/>
  <c r="BF98" i="4"/>
  <c r="BI95" i="4"/>
  <c r="BH95" i="4"/>
  <c r="BG95" i="4"/>
  <c r="BE95" i="4"/>
  <c r="T95" i="4"/>
  <c r="R95" i="4"/>
  <c r="P95" i="4"/>
  <c r="BK95" i="4"/>
  <c r="J95" i="4"/>
  <c r="BF95" i="4"/>
  <c r="BI93" i="4"/>
  <c r="F37" i="4" s="1"/>
  <c r="BD57" i="1" s="1"/>
  <c r="BH93" i="4"/>
  <c r="BG93" i="4"/>
  <c r="BE93" i="4"/>
  <c r="T93" i="4"/>
  <c r="T90" i="4" s="1"/>
  <c r="R93" i="4"/>
  <c r="P93" i="4"/>
  <c r="BK93" i="4"/>
  <c r="J93" i="4"/>
  <c r="BF93" i="4" s="1"/>
  <c r="BI91" i="4"/>
  <c r="BH91" i="4"/>
  <c r="BG91" i="4"/>
  <c r="BE91" i="4"/>
  <c r="T91" i="4"/>
  <c r="R91" i="4"/>
  <c r="R90" i="4" s="1"/>
  <c r="P91" i="4"/>
  <c r="P90" i="4"/>
  <c r="BK91" i="4"/>
  <c r="J91" i="4"/>
  <c r="BF91" i="4"/>
  <c r="BI88" i="4"/>
  <c r="BH88" i="4"/>
  <c r="BG88" i="4"/>
  <c r="BE88" i="4"/>
  <c r="F33" i="4" s="1"/>
  <c r="J33" i="4"/>
  <c r="AV57" i="1" s="1"/>
  <c r="AZ57" i="1"/>
  <c r="T88" i="4"/>
  <c r="T87" i="4" s="1"/>
  <c r="R88" i="4"/>
  <c r="R87" i="4" s="1"/>
  <c r="R86" i="4" s="1"/>
  <c r="R85" i="4"/>
  <c r="P88" i="4"/>
  <c r="P87" i="4" s="1"/>
  <c r="BK88" i="4"/>
  <c r="BK87" i="4"/>
  <c r="J87" i="4"/>
  <c r="J61" i="4" s="1"/>
  <c r="J88" i="4"/>
  <c r="BF88" i="4"/>
  <c r="F34" i="4"/>
  <c r="BA57" i="1" s="1"/>
  <c r="J82" i="4"/>
  <c r="J81" i="4"/>
  <c r="F81" i="4"/>
  <c r="F79" i="4"/>
  <c r="E77" i="4"/>
  <c r="J55" i="4"/>
  <c r="J54" i="4"/>
  <c r="F54" i="4"/>
  <c r="F52" i="4"/>
  <c r="E50" i="4"/>
  <c r="J18" i="4"/>
  <c r="E18" i="4"/>
  <c r="F55" i="4" s="1"/>
  <c r="F82" i="4"/>
  <c r="J17" i="4"/>
  <c r="J12" i="4"/>
  <c r="E7" i="4"/>
  <c r="E75" i="4"/>
  <c r="E48" i="4"/>
  <c r="J37" i="3"/>
  <c r="J36" i="3"/>
  <c r="AY56" i="1"/>
  <c r="J35" i="3"/>
  <c r="AX56" i="1" s="1"/>
  <c r="BI175" i="3"/>
  <c r="BH175" i="3"/>
  <c r="BG175" i="3"/>
  <c r="BE175" i="3"/>
  <c r="T175" i="3"/>
  <c r="R175" i="3"/>
  <c r="R171" i="3" s="1"/>
  <c r="P175" i="3"/>
  <c r="BK175" i="3"/>
  <c r="J175" i="3"/>
  <c r="BF175" i="3"/>
  <c r="BI172" i="3"/>
  <c r="BH172" i="3"/>
  <c r="BG172" i="3"/>
  <c r="BE172" i="3"/>
  <c r="T172" i="3"/>
  <c r="T171" i="3" s="1"/>
  <c r="R172" i="3"/>
  <c r="P172" i="3"/>
  <c r="BK172" i="3"/>
  <c r="BK171" i="3"/>
  <c r="J171" i="3" s="1"/>
  <c r="J172" i="3"/>
  <c r="BF172" i="3"/>
  <c r="J70" i="3"/>
  <c r="BI169" i="3"/>
  <c r="BH169" i="3"/>
  <c r="BG169" i="3"/>
  <c r="BE169" i="3"/>
  <c r="T169" i="3"/>
  <c r="R169" i="3"/>
  <c r="P169" i="3"/>
  <c r="BK169" i="3"/>
  <c r="J169" i="3"/>
  <c r="BF169" i="3" s="1"/>
  <c r="BI167" i="3"/>
  <c r="BH167" i="3"/>
  <c r="BG167" i="3"/>
  <c r="BE167" i="3"/>
  <c r="T167" i="3"/>
  <c r="R167" i="3"/>
  <c r="P167" i="3"/>
  <c r="BK167" i="3"/>
  <c r="J167" i="3"/>
  <c r="BF167" i="3"/>
  <c r="BI165" i="3"/>
  <c r="BH165" i="3"/>
  <c r="BG165" i="3"/>
  <c r="BE165" i="3"/>
  <c r="T165" i="3"/>
  <c r="R165" i="3"/>
  <c r="P165" i="3"/>
  <c r="BK165" i="3"/>
  <c r="J165" i="3"/>
  <c r="BF165" i="3" s="1"/>
  <c r="BI162" i="3"/>
  <c r="BH162" i="3"/>
  <c r="BG162" i="3"/>
  <c r="BE162" i="3"/>
  <c r="T162" i="3"/>
  <c r="R162" i="3"/>
  <c r="P162" i="3"/>
  <c r="BK162" i="3"/>
  <c r="J162" i="3"/>
  <c r="BF162" i="3"/>
  <c r="BI160" i="3"/>
  <c r="BH160" i="3"/>
  <c r="BG160" i="3"/>
  <c r="BE160" i="3"/>
  <c r="T160" i="3"/>
  <c r="R160" i="3"/>
  <c r="P160" i="3"/>
  <c r="BK160" i="3"/>
  <c r="J160" i="3"/>
  <c r="BF160" i="3" s="1"/>
  <c r="BI158" i="3"/>
  <c r="BH158" i="3"/>
  <c r="BG158" i="3"/>
  <c r="BE158" i="3"/>
  <c r="T158" i="3"/>
  <c r="R158" i="3"/>
  <c r="P158" i="3"/>
  <c r="BK158" i="3"/>
  <c r="J158" i="3"/>
  <c r="BF158" i="3"/>
  <c r="BI155" i="3"/>
  <c r="BH155" i="3"/>
  <c r="BG155" i="3"/>
  <c r="BE155" i="3"/>
  <c r="T155" i="3"/>
  <c r="R155" i="3"/>
  <c r="P155" i="3"/>
  <c r="BK155" i="3"/>
  <c r="J155" i="3"/>
  <c r="BF155" i="3" s="1"/>
  <c r="BI153" i="3"/>
  <c r="BH153" i="3"/>
  <c r="BG153" i="3"/>
  <c r="BE153" i="3"/>
  <c r="T153" i="3"/>
  <c r="R153" i="3"/>
  <c r="P153" i="3"/>
  <c r="BK153" i="3"/>
  <c r="J153" i="3"/>
  <c r="BF153" i="3"/>
  <c r="BI150" i="3"/>
  <c r="BH150" i="3"/>
  <c r="BG150" i="3"/>
  <c r="BE150" i="3"/>
  <c r="T150" i="3"/>
  <c r="R150" i="3"/>
  <c r="P150" i="3"/>
  <c r="BK150" i="3"/>
  <c r="J150" i="3"/>
  <c r="BF150" i="3" s="1"/>
  <c r="BI148" i="3"/>
  <c r="BH148" i="3"/>
  <c r="BG148" i="3"/>
  <c r="BE148" i="3"/>
  <c r="T148" i="3"/>
  <c r="R148" i="3"/>
  <c r="P148" i="3"/>
  <c r="P142" i="3" s="1"/>
  <c r="BK148" i="3"/>
  <c r="J148" i="3"/>
  <c r="BF148" i="3"/>
  <c r="BI145" i="3"/>
  <c r="BH145" i="3"/>
  <c r="BG145" i="3"/>
  <c r="BE145" i="3"/>
  <c r="T145" i="3"/>
  <c r="T142" i="3" s="1"/>
  <c r="R145" i="3"/>
  <c r="P145" i="3"/>
  <c r="BK145" i="3"/>
  <c r="J145" i="3"/>
  <c r="BF145" i="3" s="1"/>
  <c r="BI143" i="3"/>
  <c r="BH143" i="3"/>
  <c r="BG143" i="3"/>
  <c r="BE143" i="3"/>
  <c r="T143" i="3"/>
  <c r="R143" i="3"/>
  <c r="P143" i="3"/>
  <c r="BK143" i="3"/>
  <c r="J143" i="3"/>
  <c r="BF143" i="3"/>
  <c r="BI140" i="3"/>
  <c r="BH140" i="3"/>
  <c r="BG140" i="3"/>
  <c r="BE140" i="3"/>
  <c r="T140" i="3"/>
  <c r="R140" i="3"/>
  <c r="P140" i="3"/>
  <c r="BK140" i="3"/>
  <c r="J140" i="3"/>
  <c r="BF140" i="3"/>
  <c r="BI138" i="3"/>
  <c r="BH138" i="3"/>
  <c r="BG138" i="3"/>
  <c r="BE138" i="3"/>
  <c r="T138" i="3"/>
  <c r="R138" i="3"/>
  <c r="P138" i="3"/>
  <c r="BK138" i="3"/>
  <c r="J138" i="3"/>
  <c r="BF138" i="3" s="1"/>
  <c r="BI136" i="3"/>
  <c r="BH136" i="3"/>
  <c r="BG136" i="3"/>
  <c r="BE136" i="3"/>
  <c r="T136" i="3"/>
  <c r="R136" i="3"/>
  <c r="P136" i="3"/>
  <c r="BK136" i="3"/>
  <c r="J136" i="3"/>
  <c r="BF136" i="3"/>
  <c r="BI134" i="3"/>
  <c r="BH134" i="3"/>
  <c r="BG134" i="3"/>
  <c r="BE134" i="3"/>
  <c r="T134" i="3"/>
  <c r="R134" i="3"/>
  <c r="R133" i="3"/>
  <c r="P134" i="3"/>
  <c r="BK134" i="3"/>
  <c r="BK133" i="3"/>
  <c r="J133" i="3"/>
  <c r="J68" i="3" s="1"/>
  <c r="J134" i="3"/>
  <c r="BF134" i="3"/>
  <c r="BI130" i="3"/>
  <c r="BH130" i="3"/>
  <c r="BG130" i="3"/>
  <c r="BE130" i="3"/>
  <c r="T130" i="3"/>
  <c r="T129" i="3" s="1"/>
  <c r="R130" i="3"/>
  <c r="R129" i="3"/>
  <c r="P130" i="3"/>
  <c r="P129" i="3" s="1"/>
  <c r="BK130" i="3"/>
  <c r="BK129" i="3"/>
  <c r="J129" i="3"/>
  <c r="J67" i="3" s="1"/>
  <c r="J130" i="3"/>
  <c r="BF130" i="3"/>
  <c r="BI127" i="3"/>
  <c r="BH127" i="3"/>
  <c r="BG127" i="3"/>
  <c r="BE127" i="3"/>
  <c r="T127" i="3"/>
  <c r="T126" i="3" s="1"/>
  <c r="R127" i="3"/>
  <c r="R126" i="3"/>
  <c r="P127" i="3"/>
  <c r="P126" i="3"/>
  <c r="BK127" i="3"/>
  <c r="BK126" i="3"/>
  <c r="J126" i="3"/>
  <c r="J127" i="3"/>
  <c r="BF127" i="3"/>
  <c r="J66" i="3"/>
  <c r="BI123" i="3"/>
  <c r="BH123" i="3"/>
  <c r="BG123" i="3"/>
  <c r="BE123" i="3"/>
  <c r="T123" i="3"/>
  <c r="T122" i="3"/>
  <c r="R123" i="3"/>
  <c r="R122" i="3" s="1"/>
  <c r="P123" i="3"/>
  <c r="P122" i="3"/>
  <c r="BK123" i="3"/>
  <c r="BK122" i="3" s="1"/>
  <c r="J122" i="3" s="1"/>
  <c r="J64" i="3" s="1"/>
  <c r="J123" i="3"/>
  <c r="BF123" i="3"/>
  <c r="BI120" i="3"/>
  <c r="BH120" i="3"/>
  <c r="BG120" i="3"/>
  <c r="BE120" i="3"/>
  <c r="T120" i="3"/>
  <c r="R120" i="3"/>
  <c r="P120" i="3"/>
  <c r="BK120" i="3"/>
  <c r="J120" i="3"/>
  <c r="BF120" i="3"/>
  <c r="BI117" i="3"/>
  <c r="BH117" i="3"/>
  <c r="BG117" i="3"/>
  <c r="BE117" i="3"/>
  <c r="F33" i="3" s="1"/>
  <c r="AZ56" i="1" s="1"/>
  <c r="T117" i="3"/>
  <c r="R117" i="3"/>
  <c r="P117" i="3"/>
  <c r="BK117" i="3"/>
  <c r="J117" i="3"/>
  <c r="BF117" i="3" s="1"/>
  <c r="BI115" i="3"/>
  <c r="BH115" i="3"/>
  <c r="BG115" i="3"/>
  <c r="F35" i="3" s="1"/>
  <c r="BB56" i="1" s="1"/>
  <c r="BE115" i="3"/>
  <c r="T115" i="3"/>
  <c r="R115" i="3"/>
  <c r="P115" i="3"/>
  <c r="P110" i="3" s="1"/>
  <c r="BK115" i="3"/>
  <c r="J115" i="3"/>
  <c r="BF115" i="3"/>
  <c r="BI113" i="3"/>
  <c r="BH113" i="3"/>
  <c r="BG113" i="3"/>
  <c r="BE113" i="3"/>
  <c r="T113" i="3"/>
  <c r="T110" i="3" s="1"/>
  <c r="R113" i="3"/>
  <c r="P113" i="3"/>
  <c r="BK113" i="3"/>
  <c r="J113" i="3"/>
  <c r="BF113" i="3" s="1"/>
  <c r="BI111" i="3"/>
  <c r="BH111" i="3"/>
  <c r="BG111" i="3"/>
  <c r="BE111" i="3"/>
  <c r="T111" i="3"/>
  <c r="R111" i="3"/>
  <c r="P111" i="3"/>
  <c r="BK111" i="3"/>
  <c r="J111" i="3"/>
  <c r="BF111" i="3"/>
  <c r="BI108" i="3"/>
  <c r="BH108" i="3"/>
  <c r="BG108" i="3"/>
  <c r="BE108" i="3"/>
  <c r="T108" i="3"/>
  <c r="R108" i="3"/>
  <c r="P108" i="3"/>
  <c r="BK108" i="3"/>
  <c r="J108" i="3"/>
  <c r="BF108" i="3"/>
  <c r="BI106" i="3"/>
  <c r="BH106" i="3"/>
  <c r="BG106" i="3"/>
  <c r="BE106" i="3"/>
  <c r="T106" i="3"/>
  <c r="R106" i="3"/>
  <c r="P106" i="3"/>
  <c r="BK106" i="3"/>
  <c r="J106" i="3"/>
  <c r="BF106" i="3" s="1"/>
  <c r="BI103" i="3"/>
  <c r="BH103" i="3"/>
  <c r="BG103" i="3"/>
  <c r="BE103" i="3"/>
  <c r="T103" i="3"/>
  <c r="R103" i="3"/>
  <c r="P103" i="3"/>
  <c r="BK103" i="3"/>
  <c r="J103" i="3"/>
  <c r="BF103" i="3"/>
  <c r="BI101" i="3"/>
  <c r="BH101" i="3"/>
  <c r="BG101" i="3"/>
  <c r="BE101" i="3"/>
  <c r="T101" i="3"/>
  <c r="R101" i="3"/>
  <c r="R100" i="3"/>
  <c r="P101" i="3"/>
  <c r="BK101" i="3"/>
  <c r="BK100" i="3"/>
  <c r="J100" i="3"/>
  <c r="J62" i="3" s="1"/>
  <c r="J101" i="3"/>
  <c r="BF101" i="3"/>
  <c r="BI98" i="3"/>
  <c r="BH98" i="3"/>
  <c r="BG98" i="3"/>
  <c r="BE98" i="3"/>
  <c r="T98" i="3"/>
  <c r="T92" i="3" s="1"/>
  <c r="R98" i="3"/>
  <c r="P98" i="3"/>
  <c r="BK98" i="3"/>
  <c r="BK92" i="3" s="1"/>
  <c r="J98" i="3"/>
  <c r="BF98" i="3" s="1"/>
  <c r="BI96" i="3"/>
  <c r="BH96" i="3"/>
  <c r="BG96" i="3"/>
  <c r="BE96" i="3"/>
  <c r="T96" i="3"/>
  <c r="R96" i="3"/>
  <c r="P96" i="3"/>
  <c r="BK96" i="3"/>
  <c r="J96" i="3"/>
  <c r="BF96" i="3"/>
  <c r="BI93" i="3"/>
  <c r="BH93" i="3"/>
  <c r="F36" i="3" s="1"/>
  <c r="BC56" i="1" s="1"/>
  <c r="BG93" i="3"/>
  <c r="BE93" i="3"/>
  <c r="T93" i="3"/>
  <c r="R93" i="3"/>
  <c r="R92" i="3"/>
  <c r="P93" i="3"/>
  <c r="P92" i="3"/>
  <c r="BK93" i="3"/>
  <c r="J93" i="3"/>
  <c r="BF93" i="3"/>
  <c r="J87" i="3"/>
  <c r="J86" i="3"/>
  <c r="F86" i="3"/>
  <c r="F84" i="3"/>
  <c r="E82" i="3"/>
  <c r="J55" i="3"/>
  <c r="J54" i="3"/>
  <c r="F54" i="3"/>
  <c r="F52" i="3"/>
  <c r="E50" i="3"/>
  <c r="J18" i="3"/>
  <c r="E18" i="3"/>
  <c r="F87" i="3"/>
  <c r="F55" i="3"/>
  <c r="J17" i="3"/>
  <c r="J12" i="3"/>
  <c r="J84" i="3"/>
  <c r="J52" i="3"/>
  <c r="E7" i="3"/>
  <c r="J37" i="2"/>
  <c r="J36" i="2"/>
  <c r="AY55" i="1" s="1"/>
  <c r="J35" i="2"/>
  <c r="AX55" i="1"/>
  <c r="BI525" i="2"/>
  <c r="BH525" i="2"/>
  <c r="BG525" i="2"/>
  <c r="BE525" i="2"/>
  <c r="T525" i="2"/>
  <c r="R525" i="2"/>
  <c r="P525" i="2"/>
  <c r="BK525" i="2"/>
  <c r="BK519" i="2" s="1"/>
  <c r="J519" i="2" s="1"/>
  <c r="J78" i="2" s="1"/>
  <c r="J525" i="2"/>
  <c r="BF525" i="2" s="1"/>
  <c r="BI523" i="2"/>
  <c r="BH523" i="2"/>
  <c r="BG523" i="2"/>
  <c r="BE523" i="2"/>
  <c r="T523" i="2"/>
  <c r="R523" i="2"/>
  <c r="R519" i="2" s="1"/>
  <c r="P523" i="2"/>
  <c r="BK523" i="2"/>
  <c r="J523" i="2"/>
  <c r="BF523" i="2"/>
  <c r="BI520" i="2"/>
  <c r="BH520" i="2"/>
  <c r="BG520" i="2"/>
  <c r="BE520" i="2"/>
  <c r="T520" i="2"/>
  <c r="T519" i="2" s="1"/>
  <c r="R520" i="2"/>
  <c r="P520" i="2"/>
  <c r="BK520" i="2"/>
  <c r="J520" i="2"/>
  <c r="BF520" i="2"/>
  <c r="BI517" i="2"/>
  <c r="BH517" i="2"/>
  <c r="BG517" i="2"/>
  <c r="BE517" i="2"/>
  <c r="T517" i="2"/>
  <c r="R517" i="2"/>
  <c r="P517" i="2"/>
  <c r="BK517" i="2"/>
  <c r="J517" i="2"/>
  <c r="BF517" i="2" s="1"/>
  <c r="BI514" i="2"/>
  <c r="BH514" i="2"/>
  <c r="BG514" i="2"/>
  <c r="BE514" i="2"/>
  <c r="T514" i="2"/>
  <c r="R514" i="2"/>
  <c r="P514" i="2"/>
  <c r="BK514" i="2"/>
  <c r="J514" i="2"/>
  <c r="BF514" i="2"/>
  <c r="BI511" i="2"/>
  <c r="BH511" i="2"/>
  <c r="BG511" i="2"/>
  <c r="BE511" i="2"/>
  <c r="T511" i="2"/>
  <c r="R511" i="2"/>
  <c r="P511" i="2"/>
  <c r="BK511" i="2"/>
  <c r="J511" i="2"/>
  <c r="BF511" i="2" s="1"/>
  <c r="BI508" i="2"/>
  <c r="BH508" i="2"/>
  <c r="BG508" i="2"/>
  <c r="BE508" i="2"/>
  <c r="T508" i="2"/>
  <c r="T507" i="2"/>
  <c r="R508" i="2"/>
  <c r="R507" i="2" s="1"/>
  <c r="P508" i="2"/>
  <c r="P507" i="2"/>
  <c r="BK508" i="2"/>
  <c r="J508" i="2"/>
  <c r="BF508" i="2" s="1"/>
  <c r="BI505" i="2"/>
  <c r="BH505" i="2"/>
  <c r="BG505" i="2"/>
  <c r="BE505" i="2"/>
  <c r="T505" i="2"/>
  <c r="R505" i="2"/>
  <c r="P505" i="2"/>
  <c r="BK505" i="2"/>
  <c r="J505" i="2"/>
  <c r="BF505" i="2"/>
  <c r="BI503" i="2"/>
  <c r="BH503" i="2"/>
  <c r="BG503" i="2"/>
  <c r="BE503" i="2"/>
  <c r="T503" i="2"/>
  <c r="R503" i="2"/>
  <c r="P503" i="2"/>
  <c r="BK503" i="2"/>
  <c r="J503" i="2"/>
  <c r="BF503" i="2" s="1"/>
  <c r="BI501" i="2"/>
  <c r="BH501" i="2"/>
  <c r="BG501" i="2"/>
  <c r="BE501" i="2"/>
  <c r="T501" i="2"/>
  <c r="R501" i="2"/>
  <c r="P501" i="2"/>
  <c r="BK501" i="2"/>
  <c r="J501" i="2"/>
  <c r="BF501" i="2"/>
  <c r="BI499" i="2"/>
  <c r="BH499" i="2"/>
  <c r="BG499" i="2"/>
  <c r="BE499" i="2"/>
  <c r="T499" i="2"/>
  <c r="R499" i="2"/>
  <c r="P499" i="2"/>
  <c r="BK499" i="2"/>
  <c r="J499" i="2"/>
  <c r="BF499" i="2" s="1"/>
  <c r="BI497" i="2"/>
  <c r="BH497" i="2"/>
  <c r="BG497" i="2"/>
  <c r="BE497" i="2"/>
  <c r="T497" i="2"/>
  <c r="R497" i="2"/>
  <c r="P497" i="2"/>
  <c r="BK497" i="2"/>
  <c r="J497" i="2"/>
  <c r="BF497" i="2"/>
  <c r="BI495" i="2"/>
  <c r="BH495" i="2"/>
  <c r="BG495" i="2"/>
  <c r="BE495" i="2"/>
  <c r="T495" i="2"/>
  <c r="R495" i="2"/>
  <c r="P495" i="2"/>
  <c r="BK495" i="2"/>
  <c r="J495" i="2"/>
  <c r="BF495" i="2" s="1"/>
  <c r="BI493" i="2"/>
  <c r="BH493" i="2"/>
  <c r="BG493" i="2"/>
  <c r="BE493" i="2"/>
  <c r="T493" i="2"/>
  <c r="R493" i="2"/>
  <c r="P493" i="2"/>
  <c r="BK493" i="2"/>
  <c r="J493" i="2"/>
  <c r="BF493" i="2"/>
  <c r="BI491" i="2"/>
  <c r="BH491" i="2"/>
  <c r="BG491" i="2"/>
  <c r="BE491" i="2"/>
  <c r="T491" i="2"/>
  <c r="R491" i="2"/>
  <c r="P491" i="2"/>
  <c r="BK491" i="2"/>
  <c r="BK472" i="2" s="1"/>
  <c r="J472" i="2" s="1"/>
  <c r="J76" i="2" s="1"/>
  <c r="J491" i="2"/>
  <c r="BF491" i="2" s="1"/>
  <c r="BI489" i="2"/>
  <c r="BH489" i="2"/>
  <c r="BG489" i="2"/>
  <c r="BE489" i="2"/>
  <c r="T489" i="2"/>
  <c r="R489" i="2"/>
  <c r="P489" i="2"/>
  <c r="BK489" i="2"/>
  <c r="J489" i="2"/>
  <c r="BF489" i="2"/>
  <c r="BI487" i="2"/>
  <c r="BH487" i="2"/>
  <c r="BG487" i="2"/>
  <c r="BE487" i="2"/>
  <c r="T487" i="2"/>
  <c r="R487" i="2"/>
  <c r="P487" i="2"/>
  <c r="BK487" i="2"/>
  <c r="J487" i="2"/>
  <c r="BF487" i="2" s="1"/>
  <c r="BI485" i="2"/>
  <c r="BH485" i="2"/>
  <c r="BG485" i="2"/>
  <c r="BE485" i="2"/>
  <c r="T485" i="2"/>
  <c r="R485" i="2"/>
  <c r="P485" i="2"/>
  <c r="BK485" i="2"/>
  <c r="J485" i="2"/>
  <c r="BF485" i="2"/>
  <c r="BI483" i="2"/>
  <c r="BH483" i="2"/>
  <c r="BG483" i="2"/>
  <c r="BE483" i="2"/>
  <c r="T483" i="2"/>
  <c r="R483" i="2"/>
  <c r="P483" i="2"/>
  <c r="BK483" i="2"/>
  <c r="J483" i="2"/>
  <c r="BF483" i="2" s="1"/>
  <c r="BI481" i="2"/>
  <c r="BH481" i="2"/>
  <c r="BG481" i="2"/>
  <c r="BE481" i="2"/>
  <c r="T481" i="2"/>
  <c r="R481" i="2"/>
  <c r="P481" i="2"/>
  <c r="BK481" i="2"/>
  <c r="J481" i="2"/>
  <c r="BF481" i="2"/>
  <c r="BI479" i="2"/>
  <c r="BH479" i="2"/>
  <c r="BG479" i="2"/>
  <c r="BE479" i="2"/>
  <c r="T479" i="2"/>
  <c r="R479" i="2"/>
  <c r="P479" i="2"/>
  <c r="BK479" i="2"/>
  <c r="J479" i="2"/>
  <c r="BF479" i="2" s="1"/>
  <c r="BI476" i="2"/>
  <c r="BH476" i="2"/>
  <c r="F36" i="2" s="1"/>
  <c r="BC55" i="1" s="1"/>
  <c r="BG476" i="2"/>
  <c r="BE476" i="2"/>
  <c r="T476" i="2"/>
  <c r="R476" i="2"/>
  <c r="R472" i="2" s="1"/>
  <c r="P476" i="2"/>
  <c r="BK476" i="2"/>
  <c r="J476" i="2"/>
  <c r="BF476" i="2"/>
  <c r="BI473" i="2"/>
  <c r="BH473" i="2"/>
  <c r="BG473" i="2"/>
  <c r="BE473" i="2"/>
  <c r="F33" i="2" s="1"/>
  <c r="AZ55" i="1" s="1"/>
  <c r="AZ54" i="1" s="1"/>
  <c r="T473" i="2"/>
  <c r="R473" i="2"/>
  <c r="P473" i="2"/>
  <c r="BK473" i="2"/>
  <c r="J473" i="2"/>
  <c r="BF473" i="2" s="1"/>
  <c r="BI470" i="2"/>
  <c r="BH470" i="2"/>
  <c r="BG470" i="2"/>
  <c r="BE470" i="2"/>
  <c r="T470" i="2"/>
  <c r="R470" i="2"/>
  <c r="P470" i="2"/>
  <c r="BK470" i="2"/>
  <c r="J470" i="2"/>
  <c r="BF470" i="2" s="1"/>
  <c r="BI468" i="2"/>
  <c r="BH468" i="2"/>
  <c r="BG468" i="2"/>
  <c r="BE468" i="2"/>
  <c r="T468" i="2"/>
  <c r="R468" i="2"/>
  <c r="P468" i="2"/>
  <c r="P462" i="2" s="1"/>
  <c r="BK468" i="2"/>
  <c r="J468" i="2"/>
  <c r="BF468" i="2"/>
  <c r="BI466" i="2"/>
  <c r="BH466" i="2"/>
  <c r="BG466" i="2"/>
  <c r="BE466" i="2"/>
  <c r="T466" i="2"/>
  <c r="R466" i="2"/>
  <c r="P466" i="2"/>
  <c r="BK466" i="2"/>
  <c r="J466" i="2"/>
  <c r="BF466" i="2" s="1"/>
  <c r="BI463" i="2"/>
  <c r="BH463" i="2"/>
  <c r="BG463" i="2"/>
  <c r="BE463" i="2"/>
  <c r="T463" i="2"/>
  <c r="R463" i="2"/>
  <c r="R462" i="2" s="1"/>
  <c r="P463" i="2"/>
  <c r="BK463" i="2"/>
  <c r="BK462" i="2" s="1"/>
  <c r="J462" i="2" s="1"/>
  <c r="J75" i="2" s="1"/>
  <c r="J463" i="2"/>
  <c r="BF463" i="2"/>
  <c r="BI460" i="2"/>
  <c r="BH460" i="2"/>
  <c r="BG460" i="2"/>
  <c r="BE460" i="2"/>
  <c r="T460" i="2"/>
  <c r="R460" i="2"/>
  <c r="P460" i="2"/>
  <c r="P455" i="2" s="1"/>
  <c r="BK460" i="2"/>
  <c r="J460" i="2"/>
  <c r="BF460" i="2"/>
  <c r="BI458" i="2"/>
  <c r="BH458" i="2"/>
  <c r="BG458" i="2"/>
  <c r="BE458" i="2"/>
  <c r="T458" i="2"/>
  <c r="T455" i="2" s="1"/>
  <c r="R458" i="2"/>
  <c r="P458" i="2"/>
  <c r="BK458" i="2"/>
  <c r="J458" i="2"/>
  <c r="BF458" i="2" s="1"/>
  <c r="BI456" i="2"/>
  <c r="BH456" i="2"/>
  <c r="BG456" i="2"/>
  <c r="BE456" i="2"/>
  <c r="T456" i="2"/>
  <c r="R456" i="2"/>
  <c r="R455" i="2" s="1"/>
  <c r="P456" i="2"/>
  <c r="BK456" i="2"/>
  <c r="BK455" i="2" s="1"/>
  <c r="J455" i="2" s="1"/>
  <c r="J74" i="2" s="1"/>
  <c r="J456" i="2"/>
  <c r="BF456" i="2"/>
  <c r="BI453" i="2"/>
  <c r="BH453" i="2"/>
  <c r="BG453" i="2"/>
  <c r="BE453" i="2"/>
  <c r="T453" i="2"/>
  <c r="R453" i="2"/>
  <c r="P453" i="2"/>
  <c r="BK453" i="2"/>
  <c r="J453" i="2"/>
  <c r="BF453" i="2"/>
  <c r="BI451" i="2"/>
  <c r="BH451" i="2"/>
  <c r="BG451" i="2"/>
  <c r="BE451" i="2"/>
  <c r="T451" i="2"/>
  <c r="R451" i="2"/>
  <c r="P451" i="2"/>
  <c r="BK451" i="2"/>
  <c r="J451" i="2"/>
  <c r="BF451" i="2" s="1"/>
  <c r="BI449" i="2"/>
  <c r="BH449" i="2"/>
  <c r="BG449" i="2"/>
  <c r="BE449" i="2"/>
  <c r="T449" i="2"/>
  <c r="R449" i="2"/>
  <c r="P449" i="2"/>
  <c r="BK449" i="2"/>
  <c r="J449" i="2"/>
  <c r="BF449" i="2"/>
  <c r="BI447" i="2"/>
  <c r="BH447" i="2"/>
  <c r="BG447" i="2"/>
  <c r="BE447" i="2"/>
  <c r="T447" i="2"/>
  <c r="R447" i="2"/>
  <c r="P447" i="2"/>
  <c r="BK447" i="2"/>
  <c r="J447" i="2"/>
  <c r="BF447" i="2" s="1"/>
  <c r="BI445" i="2"/>
  <c r="BH445" i="2"/>
  <c r="BG445" i="2"/>
  <c r="BE445" i="2"/>
  <c r="T445" i="2"/>
  <c r="R445" i="2"/>
  <c r="P445" i="2"/>
  <c r="BK445" i="2"/>
  <c r="J445" i="2"/>
  <c r="BF445" i="2"/>
  <c r="BI443" i="2"/>
  <c r="BH443" i="2"/>
  <c r="BG443" i="2"/>
  <c r="BE443" i="2"/>
  <c r="T443" i="2"/>
  <c r="R443" i="2"/>
  <c r="P443" i="2"/>
  <c r="BK443" i="2"/>
  <c r="J443" i="2"/>
  <c r="BF443" i="2" s="1"/>
  <c r="BI441" i="2"/>
  <c r="BH441" i="2"/>
  <c r="BG441" i="2"/>
  <c r="BE441" i="2"/>
  <c r="T441" i="2"/>
  <c r="R441" i="2"/>
  <c r="P441" i="2"/>
  <c r="BK441" i="2"/>
  <c r="J441" i="2"/>
  <c r="BF441" i="2"/>
  <c r="BI439" i="2"/>
  <c r="BH439" i="2"/>
  <c r="BG439" i="2"/>
  <c r="BE439" i="2"/>
  <c r="T439" i="2"/>
  <c r="R439" i="2"/>
  <c r="P439" i="2"/>
  <c r="BK439" i="2"/>
  <c r="J439" i="2"/>
  <c r="BF439" i="2" s="1"/>
  <c r="BI437" i="2"/>
  <c r="BH437" i="2"/>
  <c r="BG437" i="2"/>
  <c r="BE437" i="2"/>
  <c r="T437" i="2"/>
  <c r="R437" i="2"/>
  <c r="P437" i="2"/>
  <c r="BK437" i="2"/>
  <c r="J437" i="2"/>
  <c r="BF437" i="2"/>
  <c r="BI435" i="2"/>
  <c r="BH435" i="2"/>
  <c r="BG435" i="2"/>
  <c r="BE435" i="2"/>
  <c r="T435" i="2"/>
  <c r="R435" i="2"/>
  <c r="P435" i="2"/>
  <c r="BK435" i="2"/>
  <c r="J435" i="2"/>
  <c r="BF435" i="2" s="1"/>
  <c r="BI432" i="2"/>
  <c r="BH432" i="2"/>
  <c r="BG432" i="2"/>
  <c r="BE432" i="2"/>
  <c r="T432" i="2"/>
  <c r="R432" i="2"/>
  <c r="P432" i="2"/>
  <c r="BK432" i="2"/>
  <c r="J432" i="2"/>
  <c r="BF432" i="2"/>
  <c r="BI430" i="2"/>
  <c r="BH430" i="2"/>
  <c r="BG430" i="2"/>
  <c r="BE430" i="2"/>
  <c r="T430" i="2"/>
  <c r="R430" i="2"/>
  <c r="P430" i="2"/>
  <c r="BK430" i="2"/>
  <c r="J430" i="2"/>
  <c r="BF430" i="2" s="1"/>
  <c r="BI426" i="2"/>
  <c r="BH426" i="2"/>
  <c r="BG426" i="2"/>
  <c r="BE426" i="2"/>
  <c r="T426" i="2"/>
  <c r="R426" i="2"/>
  <c r="P426" i="2"/>
  <c r="BK426" i="2"/>
  <c r="J426" i="2"/>
  <c r="BF426" i="2"/>
  <c r="BI423" i="2"/>
  <c r="BH423" i="2"/>
  <c r="BG423" i="2"/>
  <c r="BE423" i="2"/>
  <c r="T423" i="2"/>
  <c r="R423" i="2"/>
  <c r="P423" i="2"/>
  <c r="BK423" i="2"/>
  <c r="J423" i="2"/>
  <c r="BF423" i="2" s="1"/>
  <c r="BI421" i="2"/>
  <c r="BH421" i="2"/>
  <c r="BG421" i="2"/>
  <c r="BE421" i="2"/>
  <c r="T421" i="2"/>
  <c r="R421" i="2"/>
  <c r="P421" i="2"/>
  <c r="BK421" i="2"/>
  <c r="J421" i="2"/>
  <c r="BF421" i="2"/>
  <c r="BI419" i="2"/>
  <c r="BH419" i="2"/>
  <c r="BG419" i="2"/>
  <c r="BE419" i="2"/>
  <c r="T419" i="2"/>
  <c r="R419" i="2"/>
  <c r="P419" i="2"/>
  <c r="BK419" i="2"/>
  <c r="J419" i="2"/>
  <c r="BF419" i="2" s="1"/>
  <c r="BI416" i="2"/>
  <c r="BH416" i="2"/>
  <c r="BG416" i="2"/>
  <c r="BE416" i="2"/>
  <c r="T416" i="2"/>
  <c r="R416" i="2"/>
  <c r="P416" i="2"/>
  <c r="BK416" i="2"/>
  <c r="J416" i="2"/>
  <c r="BF416" i="2"/>
  <c r="BI413" i="2"/>
  <c r="BH413" i="2"/>
  <c r="BG413" i="2"/>
  <c r="BE413" i="2"/>
  <c r="T413" i="2"/>
  <c r="R413" i="2"/>
  <c r="P413" i="2"/>
  <c r="BK413" i="2"/>
  <c r="J413" i="2"/>
  <c r="BF413" i="2" s="1"/>
  <c r="BI411" i="2"/>
  <c r="BH411" i="2"/>
  <c r="BG411" i="2"/>
  <c r="BE411" i="2"/>
  <c r="T411" i="2"/>
  <c r="R411" i="2"/>
  <c r="P411" i="2"/>
  <c r="BK411" i="2"/>
  <c r="J411" i="2"/>
  <c r="BF411" i="2"/>
  <c r="BI408" i="2"/>
  <c r="BH408" i="2"/>
  <c r="BG408" i="2"/>
  <c r="BE408" i="2"/>
  <c r="T408" i="2"/>
  <c r="R408" i="2"/>
  <c r="P408" i="2"/>
  <c r="BK408" i="2"/>
  <c r="J408" i="2"/>
  <c r="BF408" i="2" s="1"/>
  <c r="BI405" i="2"/>
  <c r="BH405" i="2"/>
  <c r="BG405" i="2"/>
  <c r="BE405" i="2"/>
  <c r="T405" i="2"/>
  <c r="R405" i="2"/>
  <c r="P405" i="2"/>
  <c r="BK405" i="2"/>
  <c r="J405" i="2"/>
  <c r="BF405" i="2"/>
  <c r="BI403" i="2"/>
  <c r="BH403" i="2"/>
  <c r="BG403" i="2"/>
  <c r="BE403" i="2"/>
  <c r="T403" i="2"/>
  <c r="R403" i="2"/>
  <c r="R402" i="2"/>
  <c r="P403" i="2"/>
  <c r="BK403" i="2"/>
  <c r="BK402" i="2"/>
  <c r="J402" i="2"/>
  <c r="J73" i="2" s="1"/>
  <c r="J403" i="2"/>
  <c r="BF403" i="2"/>
  <c r="BI400" i="2"/>
  <c r="BH400" i="2"/>
  <c r="BG400" i="2"/>
  <c r="BE400" i="2"/>
  <c r="T400" i="2"/>
  <c r="R400" i="2"/>
  <c r="P400" i="2"/>
  <c r="BK400" i="2"/>
  <c r="J400" i="2"/>
  <c r="BF400" i="2" s="1"/>
  <c r="BI398" i="2"/>
  <c r="BH398" i="2"/>
  <c r="BG398" i="2"/>
  <c r="BE398" i="2"/>
  <c r="T398" i="2"/>
  <c r="R398" i="2"/>
  <c r="P398" i="2"/>
  <c r="BK398" i="2"/>
  <c r="J398" i="2"/>
  <c r="BF398" i="2"/>
  <c r="BI396" i="2"/>
  <c r="BH396" i="2"/>
  <c r="BG396" i="2"/>
  <c r="BE396" i="2"/>
  <c r="T396" i="2"/>
  <c r="R396" i="2"/>
  <c r="P396" i="2"/>
  <c r="BK396" i="2"/>
  <c r="J396" i="2"/>
  <c r="BF396" i="2" s="1"/>
  <c r="BI394" i="2"/>
  <c r="BH394" i="2"/>
  <c r="BG394" i="2"/>
  <c r="BE394" i="2"/>
  <c r="T394" i="2"/>
  <c r="R394" i="2"/>
  <c r="P394" i="2"/>
  <c r="BK394" i="2"/>
  <c r="J394" i="2"/>
  <c r="BF394" i="2"/>
  <c r="BI391" i="2"/>
  <c r="BH391" i="2"/>
  <c r="BG391" i="2"/>
  <c r="BE391" i="2"/>
  <c r="T391" i="2"/>
  <c r="R391" i="2"/>
  <c r="R390" i="2"/>
  <c r="P391" i="2"/>
  <c r="BK391" i="2"/>
  <c r="BK390" i="2"/>
  <c r="J390" i="2"/>
  <c r="J72" i="2" s="1"/>
  <c r="J391" i="2"/>
  <c r="BF391" i="2"/>
  <c r="BI387" i="2"/>
  <c r="BH387" i="2"/>
  <c r="BG387" i="2"/>
  <c r="BE387" i="2"/>
  <c r="T387" i="2"/>
  <c r="T384" i="2" s="1"/>
  <c r="R387" i="2"/>
  <c r="P387" i="2"/>
  <c r="BK387" i="2"/>
  <c r="J387" i="2"/>
  <c r="BF387" i="2" s="1"/>
  <c r="BI385" i="2"/>
  <c r="BH385" i="2"/>
  <c r="BG385" i="2"/>
  <c r="BE385" i="2"/>
  <c r="T385" i="2"/>
  <c r="R385" i="2"/>
  <c r="R384" i="2" s="1"/>
  <c r="P385" i="2"/>
  <c r="P384" i="2"/>
  <c r="BK385" i="2"/>
  <c r="BK384" i="2" s="1"/>
  <c r="J384" i="2" s="1"/>
  <c r="J71" i="2" s="1"/>
  <c r="J385" i="2"/>
  <c r="BF385" i="2"/>
  <c r="BI382" i="2"/>
  <c r="BH382" i="2"/>
  <c r="BG382" i="2"/>
  <c r="BE382" i="2"/>
  <c r="T382" i="2"/>
  <c r="T381" i="2"/>
  <c r="R382" i="2"/>
  <c r="R381" i="2" s="1"/>
  <c r="P382" i="2"/>
  <c r="P381" i="2"/>
  <c r="BK382" i="2"/>
  <c r="BK381" i="2" s="1"/>
  <c r="J381" i="2" s="1"/>
  <c r="J70" i="2" s="1"/>
  <c r="J382" i="2"/>
  <c r="BF382" i="2"/>
  <c r="BI379" i="2"/>
  <c r="BH379" i="2"/>
  <c r="BG379" i="2"/>
  <c r="BE379" i="2"/>
  <c r="T379" i="2"/>
  <c r="R379" i="2"/>
  <c r="R372" i="2" s="1"/>
  <c r="P379" i="2"/>
  <c r="BK379" i="2"/>
  <c r="J379" i="2"/>
  <c r="BF379" i="2"/>
  <c r="BI376" i="2"/>
  <c r="BH376" i="2"/>
  <c r="BG376" i="2"/>
  <c r="BE376" i="2"/>
  <c r="T376" i="2"/>
  <c r="T372" i="2" s="1"/>
  <c r="R376" i="2"/>
  <c r="P376" i="2"/>
  <c r="BK376" i="2"/>
  <c r="J376" i="2"/>
  <c r="BF376" i="2" s="1"/>
  <c r="BI373" i="2"/>
  <c r="BH373" i="2"/>
  <c r="BG373" i="2"/>
  <c r="BE373" i="2"/>
  <c r="T373" i="2"/>
  <c r="R373" i="2"/>
  <c r="P373" i="2"/>
  <c r="P372" i="2" s="1"/>
  <c r="BK373" i="2"/>
  <c r="BK372" i="2"/>
  <c r="J373" i="2"/>
  <c r="BF373" i="2" s="1"/>
  <c r="BI369" i="2"/>
  <c r="BH369" i="2"/>
  <c r="BG369" i="2"/>
  <c r="BE369" i="2"/>
  <c r="T369" i="2"/>
  <c r="T368" i="2" s="1"/>
  <c r="R369" i="2"/>
  <c r="R368" i="2"/>
  <c r="P369" i="2"/>
  <c r="P368" i="2" s="1"/>
  <c r="BK369" i="2"/>
  <c r="BK368" i="2"/>
  <c r="J368" i="2"/>
  <c r="J67" i="2" s="1"/>
  <c r="J369" i="2"/>
  <c r="BF369" i="2"/>
  <c r="BI366" i="2"/>
  <c r="BH366" i="2"/>
  <c r="BG366" i="2"/>
  <c r="BE366" i="2"/>
  <c r="T366" i="2"/>
  <c r="R366" i="2"/>
  <c r="P366" i="2"/>
  <c r="BK366" i="2"/>
  <c r="J366" i="2"/>
  <c r="BF366" i="2" s="1"/>
  <c r="BI363" i="2"/>
  <c r="BH363" i="2"/>
  <c r="BG363" i="2"/>
  <c r="BE363" i="2"/>
  <c r="T363" i="2"/>
  <c r="R363" i="2"/>
  <c r="P363" i="2"/>
  <c r="BK363" i="2"/>
  <c r="J363" i="2"/>
  <c r="BF363" i="2"/>
  <c r="BI361" i="2"/>
  <c r="BH361" i="2"/>
  <c r="BG361" i="2"/>
  <c r="BE361" i="2"/>
  <c r="T361" i="2"/>
  <c r="R361" i="2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7" i="2"/>
  <c r="BH357" i="2"/>
  <c r="BG357" i="2"/>
  <c r="BE357" i="2"/>
  <c r="T357" i="2"/>
  <c r="T356" i="2" s="1"/>
  <c r="R357" i="2"/>
  <c r="R356" i="2"/>
  <c r="P357" i="2"/>
  <c r="BK357" i="2"/>
  <c r="BK356" i="2"/>
  <c r="J356" i="2"/>
  <c r="J66" i="2" s="1"/>
  <c r="J357" i="2"/>
  <c r="BF357" i="2"/>
  <c r="BI354" i="2"/>
  <c r="BH354" i="2"/>
  <c r="BG354" i="2"/>
  <c r="BE354" i="2"/>
  <c r="T354" i="2"/>
  <c r="R354" i="2"/>
  <c r="P354" i="2"/>
  <c r="BK354" i="2"/>
  <c r="J354" i="2"/>
  <c r="BF354" i="2" s="1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 s="1"/>
  <c r="BI348" i="2"/>
  <c r="BH348" i="2"/>
  <c r="BG348" i="2"/>
  <c r="BE348" i="2"/>
  <c r="T348" i="2"/>
  <c r="R348" i="2"/>
  <c r="P348" i="2"/>
  <c r="BK348" i="2"/>
  <c r="J348" i="2"/>
  <c r="BF348" i="2"/>
  <c r="BI346" i="2"/>
  <c r="BH346" i="2"/>
  <c r="BG346" i="2"/>
  <c r="BE346" i="2"/>
  <c r="T346" i="2"/>
  <c r="R346" i="2"/>
  <c r="P346" i="2"/>
  <c r="BK346" i="2"/>
  <c r="J346" i="2"/>
  <c r="BF346" i="2" s="1"/>
  <c r="BI341" i="2"/>
  <c r="BH341" i="2"/>
  <c r="BG341" i="2"/>
  <c r="BE341" i="2"/>
  <c r="T341" i="2"/>
  <c r="R341" i="2"/>
  <c r="P341" i="2"/>
  <c r="BK341" i="2"/>
  <c r="J341" i="2"/>
  <c r="BF341" i="2"/>
  <c r="BI338" i="2"/>
  <c r="BH338" i="2"/>
  <c r="BG338" i="2"/>
  <c r="BE338" i="2"/>
  <c r="T338" i="2"/>
  <c r="R338" i="2"/>
  <c r="P338" i="2"/>
  <c r="BK338" i="2"/>
  <c r="J338" i="2"/>
  <c r="BF338" i="2" s="1"/>
  <c r="BI336" i="2"/>
  <c r="BH336" i="2"/>
  <c r="BG336" i="2"/>
  <c r="BE336" i="2"/>
  <c r="T336" i="2"/>
  <c r="R336" i="2"/>
  <c r="P336" i="2"/>
  <c r="BK336" i="2"/>
  <c r="J336" i="2"/>
  <c r="BF336" i="2"/>
  <c r="BI334" i="2"/>
  <c r="BH334" i="2"/>
  <c r="BG334" i="2"/>
  <c r="BE334" i="2"/>
  <c r="T334" i="2"/>
  <c r="R334" i="2"/>
  <c r="P334" i="2"/>
  <c r="BK334" i="2"/>
  <c r="J334" i="2"/>
  <c r="BF334" i="2" s="1"/>
  <c r="BI331" i="2"/>
  <c r="BH331" i="2"/>
  <c r="BG331" i="2"/>
  <c r="BE331" i="2"/>
  <c r="T331" i="2"/>
  <c r="R331" i="2"/>
  <c r="P331" i="2"/>
  <c r="BK331" i="2"/>
  <c r="J331" i="2"/>
  <c r="BF331" i="2"/>
  <c r="BI328" i="2"/>
  <c r="BH328" i="2"/>
  <c r="BG328" i="2"/>
  <c r="BE328" i="2"/>
  <c r="T328" i="2"/>
  <c r="R328" i="2"/>
  <c r="P328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/>
  <c r="BI323" i="2"/>
  <c r="BH323" i="2"/>
  <c r="BG323" i="2"/>
  <c r="BE323" i="2"/>
  <c r="T323" i="2"/>
  <c r="R323" i="2"/>
  <c r="P323" i="2"/>
  <c r="BK323" i="2"/>
  <c r="J323" i="2"/>
  <c r="BF323" i="2" s="1"/>
  <c r="BI320" i="2"/>
  <c r="BH320" i="2"/>
  <c r="BG320" i="2"/>
  <c r="BE320" i="2"/>
  <c r="T320" i="2"/>
  <c r="R320" i="2"/>
  <c r="P320" i="2"/>
  <c r="BK320" i="2"/>
  <c r="J320" i="2"/>
  <c r="BF320" i="2"/>
  <c r="BI318" i="2"/>
  <c r="BH318" i="2"/>
  <c r="BG318" i="2"/>
  <c r="BE318" i="2"/>
  <c r="T318" i="2"/>
  <c r="R318" i="2"/>
  <c r="P318" i="2"/>
  <c r="BK318" i="2"/>
  <c r="J318" i="2"/>
  <c r="BF318" i="2" s="1"/>
  <c r="BI315" i="2"/>
  <c r="BH315" i="2"/>
  <c r="BG315" i="2"/>
  <c r="BE315" i="2"/>
  <c r="T315" i="2"/>
  <c r="R315" i="2"/>
  <c r="P315" i="2"/>
  <c r="BK315" i="2"/>
  <c r="J315" i="2"/>
  <c r="BF315" i="2"/>
  <c r="BI312" i="2"/>
  <c r="BH312" i="2"/>
  <c r="BG312" i="2"/>
  <c r="BE312" i="2"/>
  <c r="T312" i="2"/>
  <c r="R312" i="2"/>
  <c r="P312" i="2"/>
  <c r="BK312" i="2"/>
  <c r="J312" i="2"/>
  <c r="BF312" i="2" s="1"/>
  <c r="BI310" i="2"/>
  <c r="BH310" i="2"/>
  <c r="BG310" i="2"/>
  <c r="BE310" i="2"/>
  <c r="T310" i="2"/>
  <c r="R310" i="2"/>
  <c r="P310" i="2"/>
  <c r="P300" i="2" s="1"/>
  <c r="BK310" i="2"/>
  <c r="J310" i="2"/>
  <c r="BF310" i="2"/>
  <c r="BI307" i="2"/>
  <c r="BH307" i="2"/>
  <c r="BG307" i="2"/>
  <c r="BE307" i="2"/>
  <c r="T307" i="2"/>
  <c r="T300" i="2" s="1"/>
  <c r="R307" i="2"/>
  <c r="P307" i="2"/>
  <c r="BK307" i="2"/>
  <c r="J307" i="2"/>
  <c r="BF307" i="2" s="1"/>
  <c r="BI301" i="2"/>
  <c r="BH301" i="2"/>
  <c r="BG301" i="2"/>
  <c r="BE301" i="2"/>
  <c r="T301" i="2"/>
  <c r="R301" i="2"/>
  <c r="R300" i="2" s="1"/>
  <c r="P301" i="2"/>
  <c r="BK301" i="2"/>
  <c r="BK300" i="2" s="1"/>
  <c r="J300" i="2" s="1"/>
  <c r="J65" i="2" s="1"/>
  <c r="J301" i="2"/>
  <c r="BF301" i="2"/>
  <c r="BI298" i="2"/>
  <c r="BH298" i="2"/>
  <c r="BG298" i="2"/>
  <c r="BE298" i="2"/>
  <c r="T298" i="2"/>
  <c r="R298" i="2"/>
  <c r="P298" i="2"/>
  <c r="BK298" i="2"/>
  <c r="J298" i="2"/>
  <c r="BF298" i="2"/>
  <c r="BI296" i="2"/>
  <c r="BH296" i="2"/>
  <c r="BG296" i="2"/>
  <c r="BE296" i="2"/>
  <c r="T296" i="2"/>
  <c r="R296" i="2"/>
  <c r="P296" i="2"/>
  <c r="BK296" i="2"/>
  <c r="J296" i="2"/>
  <c r="BF296" i="2" s="1"/>
  <c r="BI293" i="2"/>
  <c r="BH293" i="2"/>
  <c r="BG293" i="2"/>
  <c r="BE293" i="2"/>
  <c r="T293" i="2"/>
  <c r="R293" i="2"/>
  <c r="P293" i="2"/>
  <c r="BK293" i="2"/>
  <c r="J293" i="2"/>
  <c r="BF293" i="2"/>
  <c r="BI282" i="2"/>
  <c r="BH282" i="2"/>
  <c r="BG282" i="2"/>
  <c r="BE282" i="2"/>
  <c r="T282" i="2"/>
  <c r="R282" i="2"/>
  <c r="P282" i="2"/>
  <c r="BK282" i="2"/>
  <c r="J282" i="2"/>
  <c r="BF282" i="2" s="1"/>
  <c r="BI280" i="2"/>
  <c r="BH280" i="2"/>
  <c r="BG280" i="2"/>
  <c r="BE280" i="2"/>
  <c r="T280" i="2"/>
  <c r="R280" i="2"/>
  <c r="P280" i="2"/>
  <c r="BK280" i="2"/>
  <c r="J280" i="2"/>
  <c r="BF280" i="2"/>
  <c r="BI278" i="2"/>
  <c r="BH278" i="2"/>
  <c r="BG278" i="2"/>
  <c r="BE278" i="2"/>
  <c r="T278" i="2"/>
  <c r="R278" i="2"/>
  <c r="P278" i="2"/>
  <c r="BK278" i="2"/>
  <c r="J278" i="2"/>
  <c r="BF278" i="2" s="1"/>
  <c r="BI275" i="2"/>
  <c r="BH275" i="2"/>
  <c r="BG275" i="2"/>
  <c r="BE275" i="2"/>
  <c r="T275" i="2"/>
  <c r="R275" i="2"/>
  <c r="P275" i="2"/>
  <c r="BK275" i="2"/>
  <c r="J275" i="2"/>
  <c r="BF275" i="2"/>
  <c r="BI251" i="2"/>
  <c r="BH251" i="2"/>
  <c r="BG251" i="2"/>
  <c r="BE251" i="2"/>
  <c r="T251" i="2"/>
  <c r="R251" i="2"/>
  <c r="P251" i="2"/>
  <c r="BK251" i="2"/>
  <c r="J251" i="2"/>
  <c r="BF251" i="2" s="1"/>
  <c r="BI248" i="2"/>
  <c r="BH248" i="2"/>
  <c r="BG248" i="2"/>
  <c r="BE248" i="2"/>
  <c r="T248" i="2"/>
  <c r="R248" i="2"/>
  <c r="P248" i="2"/>
  <c r="BK248" i="2"/>
  <c r="J248" i="2"/>
  <c r="BF248" i="2"/>
  <c r="BI245" i="2"/>
  <c r="BH245" i="2"/>
  <c r="BG245" i="2"/>
  <c r="BE245" i="2"/>
  <c r="T245" i="2"/>
  <c r="R245" i="2"/>
  <c r="P245" i="2"/>
  <c r="BK245" i="2"/>
  <c r="J245" i="2"/>
  <c r="BF245" i="2" s="1"/>
  <c r="BI242" i="2"/>
  <c r="BH242" i="2"/>
  <c r="BG242" i="2"/>
  <c r="BE242" i="2"/>
  <c r="T242" i="2"/>
  <c r="R242" i="2"/>
  <c r="P242" i="2"/>
  <c r="BK242" i="2"/>
  <c r="J242" i="2"/>
  <c r="BF242" i="2"/>
  <c r="BI239" i="2"/>
  <c r="BH239" i="2"/>
  <c r="BG239" i="2"/>
  <c r="BE239" i="2"/>
  <c r="T239" i="2"/>
  <c r="R239" i="2"/>
  <c r="P239" i="2"/>
  <c r="BK239" i="2"/>
  <c r="J239" i="2"/>
  <c r="BF239" i="2" s="1"/>
  <c r="BI236" i="2"/>
  <c r="BH236" i="2"/>
  <c r="BG236" i="2"/>
  <c r="BE236" i="2"/>
  <c r="T236" i="2"/>
  <c r="R236" i="2"/>
  <c r="P236" i="2"/>
  <c r="BK236" i="2"/>
  <c r="J236" i="2"/>
  <c r="BF236" i="2"/>
  <c r="BI233" i="2"/>
  <c r="BH233" i="2"/>
  <c r="BG233" i="2"/>
  <c r="BE233" i="2"/>
  <c r="T233" i="2"/>
  <c r="R233" i="2"/>
  <c r="P233" i="2"/>
  <c r="BK233" i="2"/>
  <c r="J233" i="2"/>
  <c r="BF233" i="2" s="1"/>
  <c r="BI231" i="2"/>
  <c r="BH231" i="2"/>
  <c r="BG231" i="2"/>
  <c r="BE231" i="2"/>
  <c r="T231" i="2"/>
  <c r="R231" i="2"/>
  <c r="P231" i="2"/>
  <c r="BK231" i="2"/>
  <c r="J231" i="2"/>
  <c r="BF231" i="2"/>
  <c r="BI228" i="2"/>
  <c r="BH228" i="2"/>
  <c r="BG228" i="2"/>
  <c r="BE228" i="2"/>
  <c r="T228" i="2"/>
  <c r="R228" i="2"/>
  <c r="P228" i="2"/>
  <c r="BK228" i="2"/>
  <c r="J228" i="2"/>
  <c r="BF228" i="2" s="1"/>
  <c r="BI221" i="2"/>
  <c r="BH221" i="2"/>
  <c r="BG221" i="2"/>
  <c r="BE221" i="2"/>
  <c r="T221" i="2"/>
  <c r="R221" i="2"/>
  <c r="P221" i="2"/>
  <c r="BK221" i="2"/>
  <c r="J221" i="2"/>
  <c r="BF221" i="2"/>
  <c r="BI218" i="2"/>
  <c r="BH218" i="2"/>
  <c r="BG218" i="2"/>
  <c r="BE218" i="2"/>
  <c r="T218" i="2"/>
  <c r="R218" i="2"/>
  <c r="P218" i="2"/>
  <c r="BK218" i="2"/>
  <c r="J218" i="2"/>
  <c r="BF218" i="2" s="1"/>
  <c r="BI211" i="2"/>
  <c r="BH211" i="2"/>
  <c r="BG211" i="2"/>
  <c r="BE211" i="2"/>
  <c r="T211" i="2"/>
  <c r="R211" i="2"/>
  <c r="P211" i="2"/>
  <c r="BK211" i="2"/>
  <c r="J211" i="2"/>
  <c r="BF211" i="2"/>
  <c r="BI208" i="2"/>
  <c r="BH208" i="2"/>
  <c r="BG208" i="2"/>
  <c r="BE208" i="2"/>
  <c r="T208" i="2"/>
  <c r="R208" i="2"/>
  <c r="P208" i="2"/>
  <c r="BK208" i="2"/>
  <c r="J208" i="2"/>
  <c r="BF208" i="2" s="1"/>
  <c r="BI203" i="2"/>
  <c r="BH203" i="2"/>
  <c r="BG203" i="2"/>
  <c r="BE203" i="2"/>
  <c r="T203" i="2"/>
  <c r="R203" i="2"/>
  <c r="P203" i="2"/>
  <c r="BK203" i="2"/>
  <c r="J203" i="2"/>
  <c r="BF203" i="2"/>
  <c r="BI200" i="2"/>
  <c r="BH200" i="2"/>
  <c r="BG200" i="2"/>
  <c r="BE200" i="2"/>
  <c r="T200" i="2"/>
  <c r="R200" i="2"/>
  <c r="P200" i="2"/>
  <c r="BK200" i="2"/>
  <c r="J200" i="2"/>
  <c r="BF200" i="2" s="1"/>
  <c r="BI197" i="2"/>
  <c r="BH197" i="2"/>
  <c r="BG197" i="2"/>
  <c r="BE197" i="2"/>
  <c r="T197" i="2"/>
  <c r="R197" i="2"/>
  <c r="P197" i="2"/>
  <c r="BK197" i="2"/>
  <c r="J197" i="2"/>
  <c r="BF197" i="2"/>
  <c r="BI187" i="2"/>
  <c r="BH187" i="2"/>
  <c r="BG187" i="2"/>
  <c r="BE187" i="2"/>
  <c r="T187" i="2"/>
  <c r="R187" i="2"/>
  <c r="P187" i="2"/>
  <c r="BK187" i="2"/>
  <c r="J187" i="2"/>
  <c r="BF187" i="2" s="1"/>
  <c r="BI184" i="2"/>
  <c r="BH184" i="2"/>
  <c r="BG184" i="2"/>
  <c r="BE184" i="2"/>
  <c r="T184" i="2"/>
  <c r="R184" i="2"/>
  <c r="P184" i="2"/>
  <c r="BK184" i="2"/>
  <c r="J184" i="2"/>
  <c r="BF184" i="2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/>
  <c r="BI168" i="2"/>
  <c r="BH168" i="2"/>
  <c r="BG168" i="2"/>
  <c r="BE168" i="2"/>
  <c r="T168" i="2"/>
  <c r="R168" i="2"/>
  <c r="P168" i="2"/>
  <c r="BK168" i="2"/>
  <c r="J168" i="2"/>
  <c r="BF168" i="2" s="1"/>
  <c r="BI165" i="2"/>
  <c r="BH165" i="2"/>
  <c r="BG165" i="2"/>
  <c r="BE165" i="2"/>
  <c r="T165" i="2"/>
  <c r="R165" i="2"/>
  <c r="P165" i="2"/>
  <c r="BK165" i="2"/>
  <c r="J165" i="2"/>
  <c r="BF165" i="2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/>
  <c r="BI139" i="2"/>
  <c r="BH139" i="2"/>
  <c r="BG139" i="2"/>
  <c r="BE139" i="2"/>
  <c r="T139" i="2"/>
  <c r="R139" i="2"/>
  <c r="P139" i="2"/>
  <c r="BK139" i="2"/>
  <c r="J139" i="2"/>
  <c r="BF139" i="2" s="1"/>
  <c r="BI136" i="2"/>
  <c r="BH136" i="2"/>
  <c r="BG136" i="2"/>
  <c r="BE136" i="2"/>
  <c r="T136" i="2"/>
  <c r="R136" i="2"/>
  <c r="P136" i="2"/>
  <c r="BK136" i="2"/>
  <c r="J136" i="2"/>
  <c r="BF136" i="2"/>
  <c r="BI131" i="2"/>
  <c r="BH131" i="2"/>
  <c r="BG131" i="2"/>
  <c r="BE131" i="2"/>
  <c r="T131" i="2"/>
  <c r="R131" i="2"/>
  <c r="R130" i="2"/>
  <c r="P131" i="2"/>
  <c r="P130" i="2" s="1"/>
  <c r="BK131" i="2"/>
  <c r="BK130" i="2"/>
  <c r="J130" i="2"/>
  <c r="J64" i="2" s="1"/>
  <c r="J131" i="2"/>
  <c r="BF131" i="2"/>
  <c r="BI127" i="2"/>
  <c r="BH127" i="2"/>
  <c r="BG127" i="2"/>
  <c r="BE127" i="2"/>
  <c r="T127" i="2"/>
  <c r="T124" i="2" s="1"/>
  <c r="R127" i="2"/>
  <c r="P127" i="2"/>
  <c r="BK127" i="2"/>
  <c r="J127" i="2"/>
  <c r="BF127" i="2" s="1"/>
  <c r="BI125" i="2"/>
  <c r="BH125" i="2"/>
  <c r="BG125" i="2"/>
  <c r="BE125" i="2"/>
  <c r="T125" i="2"/>
  <c r="R125" i="2"/>
  <c r="R124" i="2" s="1"/>
  <c r="R99" i="2" s="1"/>
  <c r="P125" i="2"/>
  <c r="P124" i="2"/>
  <c r="BK125" i="2"/>
  <c r="BK124" i="2" s="1"/>
  <c r="J124" i="2" s="1"/>
  <c r="J63" i="2" s="1"/>
  <c r="J125" i="2"/>
  <c r="BF125" i="2"/>
  <c r="BI122" i="2"/>
  <c r="BH122" i="2"/>
  <c r="BG122" i="2"/>
  <c r="BE122" i="2"/>
  <c r="T122" i="2"/>
  <c r="R122" i="2"/>
  <c r="P122" i="2"/>
  <c r="P117" i="2" s="1"/>
  <c r="BK122" i="2"/>
  <c r="J122" i="2"/>
  <c r="BF122" i="2"/>
  <c r="BI120" i="2"/>
  <c r="BH120" i="2"/>
  <c r="BG120" i="2"/>
  <c r="BE120" i="2"/>
  <c r="T120" i="2"/>
  <c r="T117" i="2" s="1"/>
  <c r="R120" i="2"/>
  <c r="P120" i="2"/>
  <c r="BK120" i="2"/>
  <c r="J120" i="2"/>
  <c r="BF120" i="2" s="1"/>
  <c r="BI118" i="2"/>
  <c r="BH118" i="2"/>
  <c r="BG118" i="2"/>
  <c r="BE118" i="2"/>
  <c r="T118" i="2"/>
  <c r="R118" i="2"/>
  <c r="R117" i="2" s="1"/>
  <c r="P118" i="2"/>
  <c r="BK118" i="2"/>
  <c r="BK117" i="2" s="1"/>
  <c r="J117" i="2" s="1"/>
  <c r="J62" i="2" s="1"/>
  <c r="J118" i="2"/>
  <c r="BF118" i="2"/>
  <c r="BI114" i="2"/>
  <c r="BH114" i="2"/>
  <c r="BG114" i="2"/>
  <c r="BE114" i="2"/>
  <c r="T114" i="2"/>
  <c r="R114" i="2"/>
  <c r="P114" i="2"/>
  <c r="BK114" i="2"/>
  <c r="J114" i="2"/>
  <c r="BF114" i="2"/>
  <c r="BI111" i="2"/>
  <c r="BH111" i="2"/>
  <c r="BG111" i="2"/>
  <c r="BE111" i="2"/>
  <c r="T111" i="2"/>
  <c r="R111" i="2"/>
  <c r="P111" i="2"/>
  <c r="BK111" i="2"/>
  <c r="J111" i="2"/>
  <c r="BF111" i="2" s="1"/>
  <c r="BI109" i="2"/>
  <c r="BH109" i="2"/>
  <c r="BG109" i="2"/>
  <c r="BE109" i="2"/>
  <c r="T109" i="2"/>
  <c r="R109" i="2"/>
  <c r="P109" i="2"/>
  <c r="BK109" i="2"/>
  <c r="J109" i="2"/>
  <c r="BF109" i="2"/>
  <c r="BI107" i="2"/>
  <c r="BH107" i="2"/>
  <c r="BG107" i="2"/>
  <c r="BE107" i="2"/>
  <c r="T107" i="2"/>
  <c r="T100" i="2" s="1"/>
  <c r="R107" i="2"/>
  <c r="P107" i="2"/>
  <c r="BK107" i="2"/>
  <c r="J107" i="2"/>
  <c r="BF107" i="2" s="1"/>
  <c r="J34" i="2" s="1"/>
  <c r="AW55" i="1" s="1"/>
  <c r="BI104" i="2"/>
  <c r="BH104" i="2"/>
  <c r="BG104" i="2"/>
  <c r="BE104" i="2"/>
  <c r="T104" i="2"/>
  <c r="R104" i="2"/>
  <c r="P104" i="2"/>
  <c r="BK104" i="2"/>
  <c r="J104" i="2"/>
  <c r="BF104" i="2"/>
  <c r="BI101" i="2"/>
  <c r="BH101" i="2"/>
  <c r="BG101" i="2"/>
  <c r="BE101" i="2"/>
  <c r="T101" i="2"/>
  <c r="R101" i="2"/>
  <c r="R100" i="2"/>
  <c r="P101" i="2"/>
  <c r="BK101" i="2"/>
  <c r="BK100" i="2"/>
  <c r="J101" i="2"/>
  <c r="BF101" i="2"/>
  <c r="J95" i="2"/>
  <c r="J94" i="2"/>
  <c r="F94" i="2"/>
  <c r="F92" i="2"/>
  <c r="E90" i="2"/>
  <c r="J55" i="2"/>
  <c r="J54" i="2"/>
  <c r="F54" i="2"/>
  <c r="F52" i="2"/>
  <c r="E50" i="2"/>
  <c r="J18" i="2"/>
  <c r="E18" i="2"/>
  <c r="F95" i="2"/>
  <c r="F55" i="2"/>
  <c r="J17" i="2"/>
  <c r="J12" i="2"/>
  <c r="J92" i="2"/>
  <c r="J52" i="2"/>
  <c r="E7" i="2"/>
  <c r="AS54" i="1"/>
  <c r="L50" i="1"/>
  <c r="AM50" i="1"/>
  <c r="AM49" i="1"/>
  <c r="L49" i="1"/>
  <c r="AM47" i="1"/>
  <c r="L47" i="1"/>
  <c r="L45" i="1"/>
  <c r="L44" i="1"/>
  <c r="AV54" i="1" l="1"/>
  <c r="W29" i="1"/>
  <c r="R371" i="2"/>
  <c r="R98" i="2" s="1"/>
  <c r="J52" i="4"/>
  <c r="J79" i="4"/>
  <c r="E88" i="2"/>
  <c r="E48" i="2"/>
  <c r="F37" i="2"/>
  <c r="BD55" i="1" s="1"/>
  <c r="BD54" i="1" s="1"/>
  <c r="W33" i="1" s="1"/>
  <c r="J33" i="2"/>
  <c r="AV55" i="1" s="1"/>
  <c r="AT55" i="1" s="1"/>
  <c r="J372" i="2"/>
  <c r="J69" i="2" s="1"/>
  <c r="T402" i="2"/>
  <c r="P472" i="2"/>
  <c r="T130" i="2"/>
  <c r="T99" i="2" s="1"/>
  <c r="T98" i="2" s="1"/>
  <c r="P390" i="2"/>
  <c r="P371" i="2" s="1"/>
  <c r="E80" i="3"/>
  <c r="E48" i="3"/>
  <c r="F34" i="3"/>
  <c r="BA56" i="1" s="1"/>
  <c r="R125" i="3"/>
  <c r="P100" i="2"/>
  <c r="F35" i="2"/>
  <c r="BB55" i="1" s="1"/>
  <c r="BB54" i="1" s="1"/>
  <c r="P356" i="2"/>
  <c r="T462" i="2"/>
  <c r="T472" i="2"/>
  <c r="J92" i="3"/>
  <c r="J61" i="3" s="1"/>
  <c r="BK91" i="3"/>
  <c r="F34" i="2"/>
  <c r="BA55" i="1" s="1"/>
  <c r="J100" i="2"/>
  <c r="J61" i="2" s="1"/>
  <c r="BK99" i="2"/>
  <c r="T390" i="2"/>
  <c r="T371" i="2" s="1"/>
  <c r="P402" i="2"/>
  <c r="J34" i="3"/>
  <c r="AW56" i="1" s="1"/>
  <c r="R110" i="3"/>
  <c r="R91" i="3" s="1"/>
  <c r="R90" i="3" s="1"/>
  <c r="T100" i="3"/>
  <c r="T91" i="3" s="1"/>
  <c r="BK110" i="3"/>
  <c r="J110" i="3" s="1"/>
  <c r="J63" i="3" s="1"/>
  <c r="T133" i="3"/>
  <c r="T125" i="3" s="1"/>
  <c r="BK142" i="3"/>
  <c r="P171" i="3"/>
  <c r="BK507" i="2"/>
  <c r="J507" i="2" s="1"/>
  <c r="J77" i="2" s="1"/>
  <c r="P519" i="2"/>
  <c r="F37" i="3"/>
  <c r="BD56" i="1" s="1"/>
  <c r="J33" i="3"/>
  <c r="AV56" i="1" s="1"/>
  <c r="R142" i="3"/>
  <c r="J34" i="4"/>
  <c r="AW57" i="1" s="1"/>
  <c r="AT57" i="1" s="1"/>
  <c r="P100" i="3"/>
  <c r="P91" i="3" s="1"/>
  <c r="P133" i="3"/>
  <c r="P125" i="3" s="1"/>
  <c r="P86" i="4"/>
  <c r="P85" i="4" s="1"/>
  <c r="AU57" i="1" s="1"/>
  <c r="T86" i="4"/>
  <c r="T85" i="4" s="1"/>
  <c r="F35" i="4"/>
  <c r="BB57" i="1" s="1"/>
  <c r="BK90" i="4"/>
  <c r="F36" i="4"/>
  <c r="BC57" i="1" s="1"/>
  <c r="BC54" i="1" s="1"/>
  <c r="T90" i="3" l="1"/>
  <c r="AY54" i="1"/>
  <c r="W32" i="1"/>
  <c r="AK29" i="1"/>
  <c r="AX54" i="1"/>
  <c r="W31" i="1"/>
  <c r="BK371" i="2"/>
  <c r="J371" i="2" s="1"/>
  <c r="J68" i="2" s="1"/>
  <c r="P90" i="3"/>
  <c r="AU56" i="1" s="1"/>
  <c r="J142" i="3"/>
  <c r="J69" i="3" s="1"/>
  <c r="BK125" i="3"/>
  <c r="J125" i="3" s="1"/>
  <c r="J65" i="3" s="1"/>
  <c r="BA54" i="1"/>
  <c r="J91" i="3"/>
  <c r="J60" i="3" s="1"/>
  <c r="J99" i="2"/>
  <c r="J60" i="2" s="1"/>
  <c r="BK98" i="2"/>
  <c r="J98" i="2" s="1"/>
  <c r="J90" i="4"/>
  <c r="J62" i="4" s="1"/>
  <c r="BK86" i="4"/>
  <c r="AT56" i="1"/>
  <c r="P99" i="2"/>
  <c r="P98" i="2" s="1"/>
  <c r="AU55" i="1" s="1"/>
  <c r="AU54" i="1" s="1"/>
  <c r="BK90" i="3" l="1"/>
  <c r="J90" i="3" s="1"/>
  <c r="J30" i="2"/>
  <c r="J59" i="2"/>
  <c r="W30" i="1"/>
  <c r="AW54" i="1"/>
  <c r="J86" i="4"/>
  <c r="J60" i="4" s="1"/>
  <c r="BK85" i="4"/>
  <c r="J85" i="4" s="1"/>
  <c r="J30" i="4" l="1"/>
  <c r="J59" i="4"/>
  <c r="J39" i="2"/>
  <c r="AG55" i="1"/>
  <c r="AK30" i="1"/>
  <c r="AT54" i="1"/>
  <c r="J59" i="3"/>
  <c r="J30" i="3"/>
  <c r="J39" i="3" l="1"/>
  <c r="AG56" i="1"/>
  <c r="AN56" i="1" s="1"/>
  <c r="AN55" i="1"/>
  <c r="J39" i="4"/>
  <c r="AG57" i="1"/>
  <c r="AN57" i="1" s="1"/>
  <c r="AG54" i="1" l="1"/>
  <c r="AN54" i="1" l="1"/>
  <c r="AK26" i="1"/>
  <c r="AK35" i="1" s="1"/>
</calcChain>
</file>

<file path=xl/sharedStrings.xml><?xml version="1.0" encoding="utf-8"?>
<sst xmlns="http://schemas.openxmlformats.org/spreadsheetml/2006/main" count="5856" uniqueCount="1237">
  <si>
    <t>Export Komplet</t>
  </si>
  <si>
    <t>VZ</t>
  </si>
  <si>
    <t>2.0</t>
  </si>
  <si>
    <t>ZAMOK</t>
  </si>
  <si>
    <t>False</t>
  </si>
  <si>
    <t>{a783162c-ab7b-4a3f-8a32-7b8d320635ff}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</si>
  <si>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</si>
  <si>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</si>
  <si>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</si>
  <si>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</si>
  <si>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</si>
  <si>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</si>
  <si>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</si>
  <si>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</si>
  <si>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Bohumin_152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</si>
  <si>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</si>
  <si>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</si>
  <si>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domů a oprava střech na ul. Jateční v Bohumíně - II., č. p. 152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</si>
  <si>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</si>
  <si>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</si>
  <si>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</si>
  <si>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</si>
  <si>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</si>
  <si>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</si>
  <si>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</si>
  <si>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</si>
  <si>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</si>
  <si>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</si>
  <si>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</si>
  <si>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</si>
  <si>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</si>
  <si>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</si>
  <si>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</si>
  <si>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</si>
  <si>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</si>
  <si>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Zpracovatel:</t>
  </si>
  <si>
    <t>Ing. T. Pacola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</si>
  <si>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</si>
  <si>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</si>
  <si>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</si>
  <si>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</si>
  <si>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</si>
  <si>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</si>
  <si>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</si>
  <si>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</si>
  <si>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</si>
  <si>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</si>
  <si>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</si>
  <si>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</si>
  <si>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</si>
  <si>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</si>
  <si>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</si>
  <si>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</si>
  <si>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</si>
  <si>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</si>
  <si>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</si>
  <si>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</si>
  <si>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</si>
  <si>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</si>
  <si>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</si>
  <si>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</si>
  <si>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</si>
  <si>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</si>
  <si>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</si>
  <si>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</si>
  <si>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</si>
  <si>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</si>
  <si>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</si>
  <si>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</si>
  <si>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</si>
  <si>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</si>
  <si>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</si>
  <si>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</si>
  <si>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</si>
  <si>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</si>
  <si>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</si>
  <si>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</si>
  <si>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</si>
  <si>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</si>
  <si>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</si>
  <si>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</si>
  <si>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</si>
  <si>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{c0af900d-0d5e-489e-859b-88dc9daa2ef0}</t>
  </si>
  <si>
    <t>02</t>
  </si>
  <si>
    <t>Lodžie</t>
  </si>
  <si>
    <t>{9f8f9d16-b660-46d3-9ca1-faba2923b4bb}</t>
  </si>
  <si>
    <t>03</t>
  </si>
  <si>
    <t>VRN</t>
  </si>
  <si>
    <t>{897b6f64-1856-48ad-979c-4ef160270ba4}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</si>
  <si>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</si>
  <si>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</si>
  <si>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</si>
  <si>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</si>
  <si>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</si>
  <si>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</si>
  <si>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</si>
  <si>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</si>
  <si>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</si>
  <si>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</si>
  <si>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</si>
  <si>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</si>
  <si>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</si>
  <si>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</si>
  <si>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</si>
  <si>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</si>
  <si>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</si>
  <si>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</si>
  <si>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748 - Elektromontáže - osvětlovací zařízení a svítidla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</si>
  <si>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</si>
  <si>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</si>
  <si>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</si>
  <si>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</si>
  <si>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</si>
  <si>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</si>
  <si>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</si>
  <si>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</si>
  <si>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</si>
  <si>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</si>
  <si>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</si>
  <si>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</si>
  <si>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</si>
  <si>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</si>
  <si>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</si>
  <si>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</si>
  <si>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</si>
  <si>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</si>
  <si>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</si>
  <si>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</si>
  <si>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</si>
  <si>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</si>
  <si>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</si>
  <si>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</si>
  <si>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</si>
  <si>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</si>
  <si>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</si>
  <si>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</si>
  <si>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</si>
  <si>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</si>
  <si>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</si>
  <si>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</si>
  <si>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</si>
  <si>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</si>
  <si>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</si>
  <si>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(23+19,5+14+22,5)*0,5</t>
  </si>
  <si>
    <t>132201101</t>
  </si>
  <si>
    <t>Hloubení rýh š do 600 mm v hornině tř. 3 objemu do 100 m3</t>
  </si>
  <si>
    <t>m3</t>
  </si>
  <si>
    <t>547087065</t>
  </si>
  <si>
    <t>Hloubení zapažených i nezapažených rýh šířky do 600 mm s urovnáním dna do předepsaného profilu a spádu v hornině tř. 3 do 100 m3</t>
  </si>
  <si>
    <t>79*0,5*0,4</t>
  </si>
  <si>
    <t>3</t>
  </si>
  <si>
    <t>132201109</t>
  </si>
  <si>
    <t>Příplatek za lepivost k hloubení rýh š do 600 mm v hornině tř. 3</t>
  </si>
  <si>
    <t>-963993134</t>
  </si>
  <si>
    <t>Hloubení zapažených i nezapažených rýh šířky do 600 mm s urovnáním dna do předepsaného profilu a spádu v hornině tř. 3 Příplatek k cenám za lepivost horniny tř. 3</t>
  </si>
  <si>
    <t>174101101</t>
  </si>
  <si>
    <t>Zásyp jam, šachet rýh nebo kolem objektů sypaninou se zhutněním</t>
  </si>
  <si>
    <t>42931439</t>
  </si>
  <si>
    <t>Zásyp sypaninou z jakékoliv horniny s uložením výkopku ve vrstvách se zhutněním jam, šachet, rýh nebo kolem objektů v těchto vykopávkách</t>
  </si>
  <si>
    <t>5</t>
  </si>
  <si>
    <t>181006112</t>
  </si>
  <si>
    <t>Rozprostření zemint l vrstvy do 0,15 m schopných zúrodnění v rovině a sklonu do 1:5</t>
  </si>
  <si>
    <t>-1497166017</t>
  </si>
  <si>
    <t>Rozprostření zemin schopných zúrodnění v rovině a ve sklonu do 1:5, tloušťka vrstvy přes 0,10 do 0,15 m</t>
  </si>
  <si>
    <t>79*2</t>
  </si>
  <si>
    <t>6</t>
  </si>
  <si>
    <t>M</t>
  </si>
  <si>
    <t>005724100</t>
  </si>
  <si>
    <t>osivo směs travní parková</t>
  </si>
  <si>
    <t>kg</t>
  </si>
  <si>
    <t>8</t>
  </si>
  <si>
    <t>455540625</t>
  </si>
  <si>
    <t>158*0,015 'Přepočtené koeficientem množství</t>
  </si>
  <si>
    <t>Vodorovné konstrukce</t>
  </si>
  <si>
    <t>7</t>
  </si>
  <si>
    <t>411321515</t>
  </si>
  <si>
    <t>Stropy deskové ze ŽB tř. C 20/25</t>
  </si>
  <si>
    <t>-1218895078</t>
  </si>
  <si>
    <t>Stropy z betonu železového (bez výztuže) stropů deskových, plochých střech, desek balkonových, desek hřibových stropů včetně hlavic hřibových sloupů tř. C 20/25</t>
  </si>
  <si>
    <t>4113541R</t>
  </si>
  <si>
    <t>Ztracené bednění stropních podhledů z OSB desek tl. 30 mm bez podpěrné konstrukce rovných podhledů pro monolitické deskové stropy</t>
  </si>
  <si>
    <t>604268713</t>
  </si>
  <si>
    <t>9</t>
  </si>
  <si>
    <t>411362021</t>
  </si>
  <si>
    <t>Výztuž stropů svařovanými sítěmi Kari</t>
  </si>
  <si>
    <t>t</t>
  </si>
  <si>
    <t>607327220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</si>
  <si>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</si>
  <si>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Komunikace pozemní</t>
  </si>
  <si>
    <t>10</t>
  </si>
  <si>
    <t>596811220</t>
  </si>
  <si>
    <t>Kladení betonové dlažby komunikací pro pěší do lože z kameniva vel do 0,25 m2 plochy do 50 m2</t>
  </si>
  <si>
    <t>-1387792556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</si>
  <si>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</si>
  <si>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11</t>
  </si>
  <si>
    <t>592456010</t>
  </si>
  <si>
    <t>dlažba desková betonová 50x50x5cm přírodní</t>
  </si>
  <si>
    <t>-1360892563</t>
  </si>
  <si>
    <t>39,5*1,15 'Přepočtené koeficientem množství</t>
  </si>
  <si>
    <t>Úpravy povrchů, podlahy a osazování výplní</t>
  </si>
  <si>
    <t>12</t>
  </si>
  <si>
    <t>621211001</t>
  </si>
  <si>
    <t>Montáž kontaktního zateplení vnějších podhledů z polystyrénových desek tl do 40 mm</t>
  </si>
  <si>
    <t>-1416390822</t>
  </si>
  <si>
    <t>Montáž kontaktního zateplení z polystyrenových desek nebo z kombinovaných desek na vnější podhledy, tloušťky desek do 40 mm</t>
  </si>
  <si>
    <t>Fasáda východ</t>
  </si>
  <si>
    <t>3*2*2,4*0,8+3*(2*0,8*0,15+2,4*0,15)</t>
  </si>
  <si>
    <t>Součet</t>
  </si>
  <si>
    <t>13</t>
  </si>
  <si>
    <t>28375865</t>
  </si>
  <si>
    <t>deska EPS 70 se zvýšenou pevností v tlaku tl 20mm</t>
  </si>
  <si>
    <t>1964994578</t>
  </si>
  <si>
    <t>13,32*1,1 'Přepočtené koeficientem množství</t>
  </si>
  <si>
    <t>14</t>
  </si>
  <si>
    <t>622135011</t>
  </si>
  <si>
    <t>Vyrovnání podkladu vnějších stěn tmelem tl do 2 mm</t>
  </si>
  <si>
    <t>1933597139</t>
  </si>
  <si>
    <t>Vyrovnání nerovností podkladu vnějších omítaných ploch tmelem, tloušťky do 2 mm stěn</t>
  </si>
  <si>
    <t>Fasáda sever</t>
  </si>
  <si>
    <t>(10,6-0,8)*12,9</t>
  </si>
  <si>
    <t>(2,1*2,3*2+2,1*2,35)*3</t>
  </si>
  <si>
    <t>(0,9+0,6)*2*2*0,2+(0,9+2*2)*0,3</t>
  </si>
  <si>
    <t>9,75*0,4</t>
  </si>
  <si>
    <t>0,8*12,9+2,5</t>
  </si>
  <si>
    <t>Fasáda jih</t>
  </si>
  <si>
    <t>0,8*12,9+5,4</t>
  </si>
  <si>
    <t>622135095</t>
  </si>
  <si>
    <t>Příplatek k vyrovnání vnějších stěn tmelem za každý dalších 1 mm tl</t>
  </si>
  <si>
    <t>-426964059</t>
  </si>
  <si>
    <t>Vyrovnání nerovností podkladu vnějších omítaných ploch tmelem, tloušťky do 2 mm Příplatek k ceně za každý další 1 mm tloušťky podkladní vrstvy přes 2 mm tmelem stěn</t>
  </si>
  <si>
    <t>16</t>
  </si>
  <si>
    <t>622211001</t>
  </si>
  <si>
    <t>Montáž kontaktního zateplení vnějších stěn z polystyrénových desek tl do 40 mm</t>
  </si>
  <si>
    <t>1336128060</t>
  </si>
  <si>
    <t>Montáž kontaktního zateplení z polystyrenových desek nebo z kombinovaných desek na vnější stěny, tloušťky desek do 40 mm</t>
  </si>
  <si>
    <t>Fasáda západ</t>
  </si>
  <si>
    <t>(43,6-1,35)*0,3</t>
  </si>
  <si>
    <t>43,6*0,8</t>
  </si>
  <si>
    <t xml:space="preserve">Fasáda východ </t>
  </si>
  <si>
    <t>(22,5+14)*0,3</t>
  </si>
  <si>
    <t>46,8*0,8</t>
  </si>
  <si>
    <t>17</t>
  </si>
  <si>
    <t>28376365</t>
  </si>
  <si>
    <t>deska XPS hladký povrch λ=0,034 tl 40mm</t>
  </si>
  <si>
    <t>-1446787717</t>
  </si>
  <si>
    <t>95,945*1,02 'Přepočtené koeficientem množství</t>
  </si>
  <si>
    <t>18</t>
  </si>
  <si>
    <t>622211011</t>
  </si>
  <si>
    <t>Montáž kontaktního zateplení vnějších stěn z polystyrénových desek tl do 80 mm</t>
  </si>
  <si>
    <t>-1696017717</t>
  </si>
  <si>
    <t>Montáž kontaktního zateplení z polystyrenových desek nebo z kombinovaných desek na vnější stěny, tloušťky desek přes 40 do 80 mm</t>
  </si>
  <si>
    <t>2,7*(8,3-0,8-0,9)</t>
  </si>
  <si>
    <t>19</t>
  </si>
  <si>
    <t>28375936</t>
  </si>
  <si>
    <t>deska EPS 70 fasádní λ=0,039 tl 80mm</t>
  </si>
  <si>
    <t>246873306</t>
  </si>
  <si>
    <t>17,82*1,02 'Přepočtené koeficientem množství</t>
  </si>
  <si>
    <t>20</t>
  </si>
  <si>
    <t>622211031</t>
  </si>
  <si>
    <t>Montáž kontaktního zateplení vnějších stěn z polystyrénových desek tl do 160 mm</t>
  </si>
  <si>
    <t>-1437619251</t>
  </si>
  <si>
    <t>Montáž kontaktního zateplení z polystyrenových desek nebo z kombinovaných desek na vnější stěny, tloušťky desek přes 120 do 160 mm</t>
  </si>
  <si>
    <t>396,5</t>
  </si>
  <si>
    <t>-7,29</t>
  </si>
  <si>
    <t>397,86</t>
  </si>
  <si>
    <t>-72,9</t>
  </si>
  <si>
    <t>28375935</t>
  </si>
  <si>
    <t>deska EPS 70 fasádní λ=0,039 tl 150mm</t>
  </si>
  <si>
    <t>1192455572</t>
  </si>
  <si>
    <t>714,17*1,02 'Přepočtené koeficientem množství</t>
  </si>
  <si>
    <t>22</t>
  </si>
  <si>
    <t>622212051</t>
  </si>
  <si>
    <t>Montáž kontaktního zateplení vnějšího ostění hl. špalety do 400 mm z polystyrenu tl do 40 mm</t>
  </si>
  <si>
    <t>m</t>
  </si>
  <si>
    <t>900603240</t>
  </si>
  <si>
    <t>Montáž kontaktního zateplení vnějšího ostění, nadpraží nebo parapetu z polystyrenových desek hloubky špalet přes 200 do 400 mm, tloušťky desek do 40 mm</t>
  </si>
  <si>
    <t>36*1,5</t>
  </si>
  <si>
    <t>36*2*1,35</t>
  </si>
  <si>
    <t>36*1,5+2,2*2</t>
  </si>
  <si>
    <t>36*2*1,35+2*2*1,35</t>
  </si>
  <si>
    <t>23</t>
  </si>
  <si>
    <t>28376360</t>
  </si>
  <si>
    <t>deska XPS strukturovaný povrch hrana rovná λ=0,034 tl 20mm</t>
  </si>
  <si>
    <t>-1619253914</t>
  </si>
  <si>
    <t>36*1,5*0,25+(36*1,5+2,2*2)*0,25</t>
  </si>
  <si>
    <t>24</t>
  </si>
  <si>
    <t>-576400993</t>
  </si>
  <si>
    <t>(107+151,2)*0,25</t>
  </si>
  <si>
    <t>25</t>
  </si>
  <si>
    <t>622221011</t>
  </si>
  <si>
    <t>Montáž kontaktního zateplení vnějších stěn z minerální vlny s podélnou orientací vláken tl do 80 mm</t>
  </si>
  <si>
    <t>1859924982</t>
  </si>
  <si>
    <t>Montáž kontaktního zateplení z desek z minerální vlny s podélnou orientací vláken na vnější stěny, tloušťky desek přes 40 do 80 mm</t>
  </si>
  <si>
    <t xml:space="preserve"> nad soklem, MV tl. 80 mm (výšky=0,9m) v místě kolem vstupů</t>
  </si>
  <si>
    <t>2,4*0,9-1,35*0,9+2,7*0,9-2,2*0,9</t>
  </si>
  <si>
    <t>26</t>
  </si>
  <si>
    <t>63151526</t>
  </si>
  <si>
    <t>deska izolační minerální kontaktních fasád podélné vlákno λ=0,036 tl 80mm</t>
  </si>
  <si>
    <t>-86102039</t>
  </si>
  <si>
    <t>1,4*1,02 'Přepočtené koeficientem množství</t>
  </si>
  <si>
    <t>27</t>
  </si>
  <si>
    <t>622221031</t>
  </si>
  <si>
    <t>Montáž kontaktního zateplení vnějších stěn z minerální vlny s podélnou orientací vláken tl do 160 mm</t>
  </si>
  <si>
    <t>-1647500340</t>
  </si>
  <si>
    <t>Montáž kontaktního zateplení z desek z minerální vlny s podélnou orientací vláken na vnější stěny, tloušťky desek přes 120 do 160 mm</t>
  </si>
  <si>
    <t>43,6*0,9</t>
  </si>
  <si>
    <t>fasáda východ</t>
  </si>
  <si>
    <t>46,8*0,9</t>
  </si>
  <si>
    <t>28</t>
  </si>
  <si>
    <t>63151538</t>
  </si>
  <si>
    <t>deska izolační minerální kontaktních fasád podélné vlákno λ=0,036 tl 160mm</t>
  </si>
  <si>
    <t>38481762</t>
  </si>
  <si>
    <t>81,36*1,02 'Přepočtené koeficientem množství</t>
  </si>
  <si>
    <t>29</t>
  </si>
  <si>
    <t>622252001</t>
  </si>
  <si>
    <t>Montáž zakládacích soklových lišt kontaktního zateplení</t>
  </si>
  <si>
    <t>798418472</t>
  </si>
  <si>
    <t>Montáž lišt kontaktního zateplení zakládacích soklových připevněných hmoždinkami</t>
  </si>
  <si>
    <t>44,65</t>
  </si>
  <si>
    <t>30</t>
  </si>
  <si>
    <t>59051653</t>
  </si>
  <si>
    <t>lišta soklová Al s okapničkou zakládací U 16cm 0,95/200cm</t>
  </si>
  <si>
    <t>-1057131804</t>
  </si>
  <si>
    <t>89,3*1,05 'Přepočtené koeficientem množství</t>
  </si>
  <si>
    <t>31</t>
  </si>
  <si>
    <t>622252002</t>
  </si>
  <si>
    <t>Montáž ostatních lišt kontaktního zateplení</t>
  </si>
  <si>
    <t>-1658031633</t>
  </si>
  <si>
    <t>Montáž lišt kontaktního zateplení ostatních stěnových, dilatačních apod. lepených do tmelu</t>
  </si>
  <si>
    <t>32</t>
  </si>
  <si>
    <t>59051486</t>
  </si>
  <si>
    <t>lišta rohová PVC 10/15cm s tkaninou</t>
  </si>
  <si>
    <t>-484289926</t>
  </si>
  <si>
    <t>168,380952380952*1,05 'Přepočtené koeficientem množství</t>
  </si>
  <si>
    <t>33</t>
  </si>
  <si>
    <t>59051500</t>
  </si>
  <si>
    <t>profil dilatační stěnový</t>
  </si>
  <si>
    <t>-464826555</t>
  </si>
  <si>
    <t>77,7142857142857*1,05 'Přepočtené koeficientem množství</t>
  </si>
  <si>
    <t>34</t>
  </si>
  <si>
    <t>59051476</t>
  </si>
  <si>
    <t>profil okenní začišťovací se sklovláknitou armovací tkaninou 9 mm/2,4 m</t>
  </si>
  <si>
    <t>666370483</t>
  </si>
  <si>
    <t>236,571428571429*1,05 'Přepočtené koeficientem množství</t>
  </si>
  <si>
    <t>35</t>
  </si>
  <si>
    <t>59051510</t>
  </si>
  <si>
    <t>profil okenní s nepřiznanou podomítkovou okapnicí PVC 2,0 m</t>
  </si>
  <si>
    <t>635350300</t>
  </si>
  <si>
    <t>120,857142857143*1,05 'Přepočtené koeficientem množství</t>
  </si>
  <si>
    <t>36</t>
  </si>
  <si>
    <t>59051478</t>
  </si>
  <si>
    <t>lišta profil ochranný rohový PVC</t>
  </si>
  <si>
    <t>-1991488440</t>
  </si>
  <si>
    <t>478,285714285714*1,05 'Přepočtené koeficientem množství</t>
  </si>
  <si>
    <t>37</t>
  </si>
  <si>
    <t>59051512</t>
  </si>
  <si>
    <t>profil parapetní se sklovláknitou armovací tkaninou PVC 2 m</t>
  </si>
  <si>
    <t>1021570050</t>
  </si>
  <si>
    <t>124,285714285714*1,05 'Přepočtené koeficientem množství</t>
  </si>
  <si>
    <t>38</t>
  </si>
  <si>
    <t>622531011</t>
  </si>
  <si>
    <t>Tenkovrstvá silikonová zrnitá omítka tl. 1,5 mm včetně penetrace vnějších stěn</t>
  </si>
  <si>
    <t>-1827461525</t>
  </si>
  <si>
    <t>Omítka tenkovrstvá silikonová vnějších ploch probarvená, včetně penetrace podkladu zrnitá, tloušťky 1,5 mm stěn</t>
  </si>
  <si>
    <t>0,75*2*10,2</t>
  </si>
  <si>
    <t>34,92+307,33</t>
  </si>
  <si>
    <t>(36*1,5+36*2*1,35)*0,2+(1,35+2,1*2)*0,3+(0,9+0,6)*2*0,2*3</t>
  </si>
  <si>
    <t>(2,1*2,3*2+2,1*2,35)*2</t>
  </si>
  <si>
    <t>48,05*0,4+2,7*0,9*2</t>
  </si>
  <si>
    <t>(36*1,5+36*2*1,35+2*2,2+2*2*1,35)*0,2+(2,2+2,1*2)*0,3+(0,9+0,6)*2*0,2*10</t>
  </si>
  <si>
    <t>(10,2-0,8)*12,9</t>
  </si>
  <si>
    <t>39</t>
  </si>
  <si>
    <t>622635071</t>
  </si>
  <si>
    <t>Oprava spárování komínového zdiva MC v rozsahu do 30 %</t>
  </si>
  <si>
    <t>55093070</t>
  </si>
  <si>
    <t>Oprava spárování cihelného zdiva cementovou maltou včetně vysekání a vyčištění spár komínového nad střechou, v rozsahu opravované plochy přes 20 do 30 %</t>
  </si>
  <si>
    <t>(1,55+0,85)*(2*1,15/COS((33))+0,45)*4+(1,5+1,1)*(1,15+2*0,45/COS((33)))*18</t>
  </si>
  <si>
    <t>40</t>
  </si>
  <si>
    <t>6256810R2</t>
  </si>
  <si>
    <t>Tříkomorová dřevocementová budka pro vrabce domácího, D+M</t>
  </si>
  <si>
    <t>kus</t>
  </si>
  <si>
    <t>-52989608</t>
  </si>
  <si>
    <t>41</t>
  </si>
  <si>
    <t>629135101</t>
  </si>
  <si>
    <t>Vyrovnávací vrstva pod klempířské prvky z MC š do 150 mm</t>
  </si>
  <si>
    <t>774924995</t>
  </si>
  <si>
    <t>Vyrovnávací vrstva z cementové malty pod klempířskými prvky šířky do 150 mm</t>
  </si>
  <si>
    <t>42</t>
  </si>
  <si>
    <t>629991011</t>
  </si>
  <si>
    <t>Zakrytí výplní otvorů a svislých ploch fólií přilepenou lepící páskou</t>
  </si>
  <si>
    <t>-1597573058</t>
  </si>
  <si>
    <t>Zakrytí vnějších ploch před znečištěním včetně pozdějšího odkrytí výplní otvorů a svislých ploch fólií přilepenou lepící páskou</t>
  </si>
  <si>
    <t>36*1,5*1,35 + 3*0,9*0,6+2*2,35*2,5+1,35*2,1</t>
  </si>
  <si>
    <t>36*1,5*1,35 +10*0,9*0,6+2*2,2*1,35+2,2*2,1</t>
  </si>
  <si>
    <t>3*2,5*2,2 + 2*0,9*0,6 + 0,9 * 2</t>
  </si>
  <si>
    <t>43</t>
  </si>
  <si>
    <t>629995101</t>
  </si>
  <si>
    <t>Očištění vnějších ploch tlakovou vodou</t>
  </si>
  <si>
    <t>518580270</t>
  </si>
  <si>
    <t>Očištění vnějších ploch tlakovou vodou omytím</t>
  </si>
  <si>
    <t>492+471,6+189,6+186,7</t>
  </si>
  <si>
    <t>44</t>
  </si>
  <si>
    <t>6449411R</t>
  </si>
  <si>
    <t>Osazování ventilačních mřížek velikosti do 400 x 400 mm</t>
  </si>
  <si>
    <t>-2143577798</t>
  </si>
  <si>
    <t>Montáž průvětrníků nebo mřížek odvětrávacích velikosti přes 150 x 200 do 400 x 400 mm</t>
  </si>
  <si>
    <t>45</t>
  </si>
  <si>
    <t>562456R</t>
  </si>
  <si>
    <t>mřížka větrací hranatá plast 400x400 se síťovinou</t>
  </si>
  <si>
    <t>691085406</t>
  </si>
  <si>
    <t>Ostatní konstrukce a práce, bourání</t>
  </si>
  <si>
    <t>46</t>
  </si>
  <si>
    <t>941211112</t>
  </si>
  <si>
    <t>Montáž lešení řadového rámového lehkého zatížení do 200 kg/m2 š do 0,9 m v do 25 m</t>
  </si>
  <si>
    <t>-1731518749</t>
  </si>
  <si>
    <t>Montáž lešení řadového rámového lehkého pracovního s podlahami s provozním zatížením tř. 3 do 200 kg/m2 šířky tř. SW06 přes 0,6 do 0,9 m, výšky přes 10 do 25 m</t>
  </si>
  <si>
    <t>12,2*48,1*2</t>
  </si>
  <si>
    <t>12,2*(12,9+1,2*2)+2,5</t>
  </si>
  <si>
    <t>12,2*(12,9+1,2*2)+5,4</t>
  </si>
  <si>
    <t>47</t>
  </si>
  <si>
    <t>941211211</t>
  </si>
  <si>
    <t>Příplatek k lešení řadovému rámovému lehkému š 0,9 m v do 25 m za první a ZKD den použití</t>
  </si>
  <si>
    <t>-318014576</t>
  </si>
  <si>
    <t>Montáž lešení řadového rámového lehkého pracovního s podlahami s provozním zatížením tř. 3 do 200 kg/m2 Příplatek za první a každý další den použití lešení k ceně -1111 nebo -1112</t>
  </si>
  <si>
    <t>1554,86*60 'Přepočtené koeficientem množství</t>
  </si>
  <si>
    <t>48</t>
  </si>
  <si>
    <t>941211812</t>
  </si>
  <si>
    <t>Demontáž lešení řadového rámového lehkého zatížení do 200 kg/m2 š do 0,9 m v do 25 m</t>
  </si>
  <si>
    <t>788187856</t>
  </si>
  <si>
    <t>Demontáž lešení řadového rámového lehkého pracovního s provozním zatížením tř. 3 do 200 kg/m2 šířky tř. SW06 přes 0,6 do 0,9 m, výšky přes 10 do 25 m</t>
  </si>
  <si>
    <t>49</t>
  </si>
  <si>
    <t>944511111</t>
  </si>
  <si>
    <t>Montáž ochranné sítě z textilie z umělých vláken</t>
  </si>
  <si>
    <t>-2037434891</t>
  </si>
  <si>
    <t>Montáž ochranné sítě zavěšené na konstrukci lešení z textilie z umělých vláken</t>
  </si>
  <si>
    <t>1,2*1554,86</t>
  </si>
  <si>
    <t>50</t>
  </si>
  <si>
    <t>944511211</t>
  </si>
  <si>
    <t>Příplatek k ochranné síti za první a ZKD den použití</t>
  </si>
  <si>
    <t>-1321371312</t>
  </si>
  <si>
    <t>Montáž ochranné sítě Příplatek za první a každý další den použití sítě k ceně -1111</t>
  </si>
  <si>
    <t>51</t>
  </si>
  <si>
    <t>944511811</t>
  </si>
  <si>
    <t>Demontáž ochranné sítě z textilie z umělých vláken</t>
  </si>
  <si>
    <t>439336159</t>
  </si>
  <si>
    <t>Demontáž ochranné sítě zavěšené na konstrukci lešení z textilie z umělých vláken</t>
  </si>
  <si>
    <t>52</t>
  </si>
  <si>
    <t>944711112</t>
  </si>
  <si>
    <t>Montáž záchytné stříšky š do 2 m</t>
  </si>
  <si>
    <t>-2040878072</t>
  </si>
  <si>
    <t>Montáž záchytné stříšky zřizované současně s lehkým nebo těžkým lešením, šířky přes 1,5 do 2,0 m</t>
  </si>
  <si>
    <t>2*6,2</t>
  </si>
  <si>
    <t>53</t>
  </si>
  <si>
    <t>944711212</t>
  </si>
  <si>
    <t>Příplatek k záchytné stříšce š do 2 m za první a ZKD den použití</t>
  </si>
  <si>
    <t>1672442311</t>
  </si>
  <si>
    <t>Montáž záchytné stříšky Příplatek za první a každý další den použití záchytné stříšky k ceně -1112</t>
  </si>
  <si>
    <t>12,4*60 'Přepočtené koeficientem množství</t>
  </si>
  <si>
    <t>54</t>
  </si>
  <si>
    <t>944711812</t>
  </si>
  <si>
    <t>Demontáž záchytné stříšky š do 2 m</t>
  </si>
  <si>
    <t>-655964041</t>
  </si>
  <si>
    <t>Demontáž záchytné stříšky zřizované současně s lehkým nebo těžkým lešením, šířky přes 1,5 do 2,0 m</t>
  </si>
  <si>
    <t>55</t>
  </si>
  <si>
    <t>949521111</t>
  </si>
  <si>
    <t>Montáž podchodu u dílcových lešení š do 1,5 m</t>
  </si>
  <si>
    <t>1989249549</t>
  </si>
  <si>
    <t>Montáž podchodu u dílcových lešení zřizovaného současně s lehkým nebo těžkým pracovním lešením, šířky do 1,5 m</t>
  </si>
  <si>
    <t>2*3</t>
  </si>
  <si>
    <t>56</t>
  </si>
  <si>
    <t>949521211</t>
  </si>
  <si>
    <t>Příplatek k podchodu u dílcových lešení š do 1,5 m za první a ZKD den použití</t>
  </si>
  <si>
    <t>-965705772</t>
  </si>
  <si>
    <t>Montáž podchodu u dílcových lešení Příplatek za první a každý další den použití podchodu k ceně -1111</t>
  </si>
  <si>
    <t>6*60 'Přepočtené koeficientem množství</t>
  </si>
  <si>
    <t>57</t>
  </si>
  <si>
    <t>949521811</t>
  </si>
  <si>
    <t>Demontáž podchodu u dílcových lešení š do 1,5 m</t>
  </si>
  <si>
    <t>838096134</t>
  </si>
  <si>
    <t>Demontáž podchodu u dílcových lešení zřizovaného současně s lehkým nebo těžkým pracovním lešením, šířky do 1,5 m</t>
  </si>
  <si>
    <t>58</t>
  </si>
  <si>
    <t>953731311</t>
  </si>
  <si>
    <t>Odvětrání svislé - montáž větrací hlavice plastové DN do 160 mm</t>
  </si>
  <si>
    <t>-54473652</t>
  </si>
  <si>
    <t>Odvětrání svislé plastovými troubami montáž větrací hlavice, vnitřního průměru do 160 mm</t>
  </si>
  <si>
    <t>59</t>
  </si>
  <si>
    <t>968062244</t>
  </si>
  <si>
    <t>Vybourání dřevěných rámů oken jednoduchých včetně křídel pl do 1 m2</t>
  </si>
  <si>
    <t>-1272998768</t>
  </si>
  <si>
    <t>Vybourání dřevěných rámů oken s křídly, dveřních zárubní, vrat, stěn, ostění nebo obkladů rámů oken s křídly jednoduchých, plochy do 1 m2</t>
  </si>
  <si>
    <t>6*0,6*0,6</t>
  </si>
  <si>
    <t>60</t>
  </si>
  <si>
    <t>985112112</t>
  </si>
  <si>
    <t>Odsekání degradovaného betonu stěn tl do 30 mm</t>
  </si>
  <si>
    <t>-87038882</t>
  </si>
  <si>
    <t>Odsekání degradovaného betonu stěn, tloušťky přes 10 do 30 mm</t>
  </si>
  <si>
    <t>(8,2+2,1)*0,4+(8,2+2,1)*0,3+(1,5*1,7)+8,2*(0,3+1,5)/2+8,2*1,7</t>
  </si>
  <si>
    <t>(3,3+1,8)*0,4+(3,3+1,8)*0,3+(1,4*1,7)+1,4*1,4+8*(0,2*1,4+0,3*1,4)+(1,9*(1,5+0,3)/2)</t>
  </si>
  <si>
    <t>61</t>
  </si>
  <si>
    <t>985112193</t>
  </si>
  <si>
    <t>Příplatek k odsekání  degradovaného betonu za plochu do 10 m2 jednotlivě</t>
  </si>
  <si>
    <t>788601119</t>
  </si>
  <si>
    <t>Odsekání degradovaného betonu Příplatek k cenám za plochu do 10 m2 jednotlivě</t>
  </si>
  <si>
    <t>62</t>
  </si>
  <si>
    <t>985141111</t>
  </si>
  <si>
    <t>Vyčištění trhlin a dutin ve zdivu š do 30 mm hl do 150 mm</t>
  </si>
  <si>
    <t>806568589</t>
  </si>
  <si>
    <t>Vyčištění trhlin nebo dutin ve zdivu šířky do 30 mm, hloubky do 150 mm</t>
  </si>
  <si>
    <t>63</t>
  </si>
  <si>
    <t>985311113</t>
  </si>
  <si>
    <t>Reprofilace stěn cementovými sanačními maltami tl 30 mm</t>
  </si>
  <si>
    <t>179370779</t>
  </si>
  <si>
    <t>Reprofilace betonu sanačními maltami na cementové bázi ručně stěn, tloušťky přes 20 do 30 mm</t>
  </si>
  <si>
    <t>64</t>
  </si>
  <si>
    <t>985311912</t>
  </si>
  <si>
    <t>Příplatek při reprofilaci sanačními maltami za plochu do 10 m2 jednotlivě</t>
  </si>
  <si>
    <t>-2049686562</t>
  </si>
  <si>
    <t>Reprofilace betonu sanačními maltami na cementové bázi ručně Příplatek k cenám za plochu do 10 m2 jednotlivě</t>
  </si>
  <si>
    <t>65</t>
  </si>
  <si>
    <t>985324221</t>
  </si>
  <si>
    <t>Ochranný akrylátový nátěr betonu dvojnásobný se stěrkou (OS-C)</t>
  </si>
  <si>
    <t>1086897225</t>
  </si>
  <si>
    <t>Ochranný nátěr betonu akrylátový dvojnásobný se stěrkou (OS-C)</t>
  </si>
  <si>
    <t>997</t>
  </si>
  <si>
    <t>Přesun sutě</t>
  </si>
  <si>
    <t>66</t>
  </si>
  <si>
    <t>997013156</t>
  </si>
  <si>
    <t>Vnitrostaveništní doprava suti a vybouraných hmot pro budovy v do 21 m s omezením mechanizace</t>
  </si>
  <si>
    <t>-1091113015</t>
  </si>
  <si>
    <t>Vnitrostaveništní doprava suti a vybouraných hmot vodorovně do 50 m svisle s omezením mechanizace pro budovy a haly výšky přes 18 do 21 m</t>
  </si>
  <si>
    <t>67</t>
  </si>
  <si>
    <t>997013216</t>
  </si>
  <si>
    <t>Vnitrostaveništní doprava suti a vybouraných hmot pro budovy v do 21 m ručně</t>
  </si>
  <si>
    <t>1334975730</t>
  </si>
  <si>
    <t>Vnitrostaveništní doprava suti a vybouraných hmot vodorovně do 50 m svisle ručně (nošením po schodech) pro budovy a haly výšky přes 18 do 21 m</t>
  </si>
  <si>
    <t>68</t>
  </si>
  <si>
    <t>997013501</t>
  </si>
  <si>
    <t>Odvoz suti a vybouraných hmot na skládku nebo meziskládku do 1 km se složením</t>
  </si>
  <si>
    <t>1731422449</t>
  </si>
  <si>
    <t>Odvoz suti a vybouraných hmot na skládku nebo meziskládku se složením, na vzdálenost do 1 km</t>
  </si>
  <si>
    <t>69</t>
  </si>
  <si>
    <t>997013509</t>
  </si>
  <si>
    <t>Příplatek k odvozu suti a vybouraných hmot na skládku ZKD 1 km přes 1 km</t>
  </si>
  <si>
    <t>CS ÚRS 2016 01</t>
  </si>
  <si>
    <t>1943800802</t>
  </si>
  <si>
    <t>Odvoz suti a vybouraných hmot na skládku nebo meziskládku se složením, na vzdálenost Příplatek k ceně za každý další i započatý 1 km přes 1 km</t>
  </si>
  <si>
    <t>29,963*5 'Přepočtené koeficientem množství</t>
  </si>
  <si>
    <t>70</t>
  </si>
  <si>
    <t>997013831</t>
  </si>
  <si>
    <t>Poplatek za uložení stavebního směsného odpadu na skládce (skládkovné)</t>
  </si>
  <si>
    <t>-124743846</t>
  </si>
  <si>
    <t>Poplatek za uložení stavebního odpadu na skládce (skládkovné) směsného</t>
  </si>
  <si>
    <t>998</t>
  </si>
  <si>
    <t>Přesun hmot</t>
  </si>
  <si>
    <t>71</t>
  </si>
  <si>
    <t>998011003</t>
  </si>
  <si>
    <t>Přesun hmot pro budovy zděné v do 24 m</t>
  </si>
  <si>
    <t>-886769786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</si>
  <si>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</si>
  <si>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</si>
  <si>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</si>
  <si>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</si>
  <si>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</si>
  <si>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72</t>
  </si>
  <si>
    <t>711432101</t>
  </si>
  <si>
    <t>Provedení izolace proti tlakové vodě svislé na sucho pásem AIP nebo tkaninou</t>
  </si>
  <si>
    <t>247670822</t>
  </si>
  <si>
    <t>Provedení izolace proti povrchové a podpovrchové tlakové vodě pásy na sucho AIP nebo tkaniny na ploše svislé S</t>
  </si>
  <si>
    <t>13,6*6,81/COS((33))+(48,95+36,09)*6,81/COS((33))</t>
  </si>
  <si>
    <t>73</t>
  </si>
  <si>
    <t>62866281</t>
  </si>
  <si>
    <t>pás asfaltový modifikovaný za studena samolepící tl. 3 mm na bednění</t>
  </si>
  <si>
    <t>-2117997755</t>
  </si>
  <si>
    <t>800,956*1,2 'Přepočtené koeficientem množství</t>
  </si>
  <si>
    <t>74</t>
  </si>
  <si>
    <t>998711101</t>
  </si>
  <si>
    <t>Přesun hmot tonážní pro izolace proti vodě, vlhkosti a plynům v objektech výšky do 6 m</t>
  </si>
  <si>
    <t>-73482714</t>
  </si>
  <si>
    <t>Přesun hmot pro izolace proti vodě, vlhkosti a plynům stanovený z hmotnosti přesunovaného materiálu vodorovná dopravní vzdálenost do 50 m v objektech výšky do 6 m</t>
  </si>
  <si>
    <t>741</t>
  </si>
  <si>
    <t>Elektroinstalace - silnoproud</t>
  </si>
  <si>
    <t>75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</si>
  <si>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</si>
  <si>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</si>
  <si>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</si>
  <si>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</si>
  <si>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</si>
  <si>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</si>
  <si>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76</t>
  </si>
  <si>
    <t>748123116</t>
  </si>
  <si>
    <t>Montáž svítidlo LED bytové přisazené nástěnné reflektorové s čidlem</t>
  </si>
  <si>
    <t>227344651</t>
  </si>
  <si>
    <t>Montáž svítidel LED se zapojením vodičů bytových nebo společenských místností přisazených nástěnných reflektorových s pohybovým čidlem</t>
  </si>
  <si>
    <t>77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</si>
  <si>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</si>
  <si>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</si>
  <si>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</si>
  <si>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</si>
  <si>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762</t>
  </si>
  <si>
    <t>Konstrukce tesařské</t>
  </si>
  <si>
    <t>78</t>
  </si>
  <si>
    <t>762341210</t>
  </si>
  <si>
    <t>Montáž bednění střech rovných a šikmých sklonu do 60° z hrubých prken na sraz</t>
  </si>
  <si>
    <t>-968123799</t>
  </si>
  <si>
    <t>Bednění a laťování montáž bednění střech rovných a šikmých sklonu do 60° s vyřezáním otvorů z prken hrubých na sraz tl. do 32 mm</t>
  </si>
  <si>
    <t>79</t>
  </si>
  <si>
    <t>60511150</t>
  </si>
  <si>
    <t>řezivo stavební prkna omítaná netříděná tl 25 mm dl 4 m</t>
  </si>
  <si>
    <t>209753597</t>
  </si>
  <si>
    <t>80</t>
  </si>
  <si>
    <t>762341811</t>
  </si>
  <si>
    <t>Demontáž bednění střech z prken</t>
  </si>
  <si>
    <t>-1476470834</t>
  </si>
  <si>
    <t>Demontáž bednění a laťování bednění střech rovných, obloukových, sklonu do 60° se všemi nadstřešními konstrukcemi z prken hrubých, hoblovaných tl. do 32 mm</t>
  </si>
  <si>
    <t>81</t>
  </si>
  <si>
    <t>762395000</t>
  </si>
  <si>
    <t>Spojovací prostředky pro montáž krovu, bednění, laťování, světlíky, klíny</t>
  </si>
  <si>
    <t>1493243267</t>
  </si>
  <si>
    <t>Spojovací prostředky krovů, bednění a laťování, nadstřešních konstrukcí svory, prkna, hřebíky, pásová ocel, vruty</t>
  </si>
  <si>
    <t>82</t>
  </si>
  <si>
    <t>998762102</t>
  </si>
  <si>
    <t>Přesun hmot tonážní pro kce tesařské v objektech v do 12 m</t>
  </si>
  <si>
    <t>1530335925</t>
  </si>
  <si>
    <t>Přesun hmot pro konstrukce tesařské stanovený z hmotnosti přesunovaného materiálu vodorovná dopravní vzdálenost do 50 m v objektech výšky přes 6 do 12 m</t>
  </si>
  <si>
    <t>764</t>
  </si>
  <si>
    <t>Konstrukce klempířské</t>
  </si>
  <si>
    <t>83</t>
  </si>
  <si>
    <t>764001841</t>
  </si>
  <si>
    <t>Demontáž krytiny ze šablon do suti</t>
  </si>
  <si>
    <t>-387758921</t>
  </si>
  <si>
    <t>Demontáž klempířských konstrukcí krytiny ze šablon do suti</t>
  </si>
  <si>
    <t>84</t>
  </si>
  <si>
    <t>764001861</t>
  </si>
  <si>
    <t>Demontáž hřebene z hřebenáčů do suti</t>
  </si>
  <si>
    <t>-833443671</t>
  </si>
  <si>
    <t>Demontáž klempířských konstrukcí oplechování hřebene z hřebenáčů do suti</t>
  </si>
  <si>
    <t>11,4*4+36,09</t>
  </si>
  <si>
    <t>85</t>
  </si>
  <si>
    <t>764002812</t>
  </si>
  <si>
    <t>Demontáž okapového plechu do suti v krytině skládané</t>
  </si>
  <si>
    <t>484029900</t>
  </si>
  <si>
    <t>Demontáž klempířských konstrukcí okapového plechu do suti, v krytině skládané</t>
  </si>
  <si>
    <t>(48,95+13,9)*2</t>
  </si>
  <si>
    <t>86</t>
  </si>
  <si>
    <t>764002821</t>
  </si>
  <si>
    <t>Demontáž střešního výlezu do suti</t>
  </si>
  <si>
    <t>-1695681046</t>
  </si>
  <si>
    <t>Demontáž klempířských konstrukcí střešního výlezu do suti</t>
  </si>
  <si>
    <t>87</t>
  </si>
  <si>
    <t>764002851</t>
  </si>
  <si>
    <t>Demontáž oplechování parapetů do suti</t>
  </si>
  <si>
    <t>1762868126</t>
  </si>
  <si>
    <t>Demontáž klempířských konstrukcí oplechování parapetů do suti</t>
  </si>
  <si>
    <t>54+58,4</t>
  </si>
  <si>
    <t>88</t>
  </si>
  <si>
    <t>764002871</t>
  </si>
  <si>
    <t>Demontáž lemování zdí do suti</t>
  </si>
  <si>
    <t>-1081236427</t>
  </si>
  <si>
    <t>Demontáž klempířských konstrukcí lemování zdí do suti</t>
  </si>
  <si>
    <t>(1,15/COS((33))+0,55)*2*4+(1,15+0,55/COS((33)))*2*18</t>
  </si>
  <si>
    <t>89</t>
  </si>
  <si>
    <t>764003801</t>
  </si>
  <si>
    <t>Demontáž lemování trub, konzol, držáků, ventilačních nástavců a jiných kusových prvků do suti</t>
  </si>
  <si>
    <t>-86125486</t>
  </si>
  <si>
    <t>Demontáž klempířských konstrukcí lemování trub, konzol, držáků, ventilačních nástavců a ostatních kusových prvků do suti</t>
  </si>
  <si>
    <t>90</t>
  </si>
  <si>
    <t>764004801</t>
  </si>
  <si>
    <t>Demontáž podokapního žlabu do suti</t>
  </si>
  <si>
    <t>532261691</t>
  </si>
  <si>
    <t>Demontáž klempířských konstrukcí žlabu podokapního do suti</t>
  </si>
  <si>
    <t>91</t>
  </si>
  <si>
    <t>764004861</t>
  </si>
  <si>
    <t>Demontáž svodu do suti</t>
  </si>
  <si>
    <t>-1464363061</t>
  </si>
  <si>
    <t>Demontáž klempířských konstrukcí svodu do suti</t>
  </si>
  <si>
    <t>8*10,3</t>
  </si>
  <si>
    <t>92</t>
  </si>
  <si>
    <t>764111653</t>
  </si>
  <si>
    <t>Krytina střechy rovné z taškových tabulí z Pz plechu s povrchovou úpravou sklonu do 60°</t>
  </si>
  <si>
    <t>-185337448</t>
  </si>
  <si>
    <t>Krytina ze svitků nebo z taškových tabulí z pozinkovaného plechu s povrchovou úpravou s úpravou u okapů, prostupů a výčnělků střechy rovné z taškových tabulí, sklon střechy přes 30 do 60° - 4/K</t>
  </si>
  <si>
    <t>2*2,4*0,94+800,956</t>
  </si>
  <si>
    <t>93</t>
  </si>
  <si>
    <t>764211634</t>
  </si>
  <si>
    <t>Oplechování nevětraného hřebene z Pz s povrchovou úpravou s hřebenovým  plechem rš 330 mm - 13/K</t>
  </si>
  <si>
    <t>857811623</t>
  </si>
  <si>
    <t xml:space="preserve">Oplechování střešních prvků z pozinkovaného plechu s povrchovou úpravou hřebene nevětraného s použitím hřebenového plechu rš 330 mm </t>
  </si>
  <si>
    <t>94</t>
  </si>
  <si>
    <t>764211674</t>
  </si>
  <si>
    <t>Oplechování nevětraného nároží s nárožním plechem z Pz s povrchovou úpravou rš 330 mm</t>
  </si>
  <si>
    <t>-1731690851</t>
  </si>
  <si>
    <t>Oplechování střešních prvků z pozinkovaného plechu s povrchovou úpravou nároží nevětraného s použitím nárožního plechu rš 330 mm</t>
  </si>
  <si>
    <t>6,5*4</t>
  </si>
  <si>
    <t>95</t>
  </si>
  <si>
    <t>764212667</t>
  </si>
  <si>
    <t>Oplechování rovné okapové hrany z Pz s povrchovou úpravou rš 670 mm - 11/K</t>
  </si>
  <si>
    <t>-2040088584</t>
  </si>
  <si>
    <t>Oplechování střešních prvků z pozinkovaného plechu s povrchovou úpravou okapu okapovým plechem střechy rovné rš 670 mm</t>
  </si>
  <si>
    <t>96</t>
  </si>
  <si>
    <t>764213652</t>
  </si>
  <si>
    <t>Střešní výlez pro krytinu skládanou nebo plechovou z Pz s povrchovou úpravou</t>
  </si>
  <si>
    <t>1856653183</t>
  </si>
  <si>
    <t>Oplechování střešních prvků z pozinkovaného plechu s povrchovou úpravou střešní výlez rozměru 600 x 600 mm, střechy s krytinou skládanou nebo plechovou - 07/K</t>
  </si>
  <si>
    <t>97</t>
  </si>
  <si>
    <t>764216645</t>
  </si>
  <si>
    <t>Oplechování rovných parapetů celoplošně lepené z Pz s povrchovou úpravou rš 400 mm</t>
  </si>
  <si>
    <t>-1317812117</t>
  </si>
  <si>
    <t>Oplechování parapetů z pozinkovaného plechu s povrchovou úpravou rovných celoplošně lepené, bez rohů rš 380 mm - 01/K</t>
  </si>
  <si>
    <t>98</t>
  </si>
  <si>
    <t>764311604</t>
  </si>
  <si>
    <t>Lemování rovných zdí střech s krytinou prejzovou nebo vlnitou z Pz s povrchovou úpravou rš 330 mm</t>
  </si>
  <si>
    <t>892563777</t>
  </si>
  <si>
    <t>Lemování zdí z pozinkovaného plechu s povrchovou úpravou boční nebo horní rovné, střech s krytinou prejzovou nebo vlnitou rš 330 mm - 05/K</t>
  </si>
  <si>
    <t>99</t>
  </si>
  <si>
    <t>764316623</t>
  </si>
  <si>
    <t>Lemování ventilačních nástavců z Pz s povrch úpravou na skládané krytině D do 150 mm - 6/K</t>
  </si>
  <si>
    <t>-35035220</t>
  </si>
  <si>
    <t>Lemování ventilačních nástavců z pozinkovaného plechu s povrchovou úpravou výšky do 1000 mm, se stříškou střech s krytinou skládanou mimo prejzovou nebo z plechu, průměru přes 100 do 150 mm - 06/K</t>
  </si>
  <si>
    <t>100</t>
  </si>
  <si>
    <t>764511602</t>
  </si>
  <si>
    <t>Žlab podokapní půlkruhový z Pz s povrchovou úpravou rš 330 mm - 2A/K</t>
  </si>
  <si>
    <t>-1704030011</t>
  </si>
  <si>
    <t>Žlab podokapní z pozinkovaného plechu s povrchovou úpravou včetně háků a čel půlkruhový rš 330 mm - 02/K</t>
  </si>
  <si>
    <t>101</t>
  </si>
  <si>
    <t>764511622</t>
  </si>
  <si>
    <t>Roh nebo kout půlkruhového podokapního žlabu z Pz s povrchovou úpravou rš 330 mm</t>
  </si>
  <si>
    <t>-216149529</t>
  </si>
  <si>
    <t>Žlab podokapní z pozinkovaného plechu s povrchovou úpravou včetně háků a čel roh nebo kout, žlabu půlkruhového rš 330 mm</t>
  </si>
  <si>
    <t>102</t>
  </si>
  <si>
    <t>764511643</t>
  </si>
  <si>
    <t>Kotlík oválný (trychtýřový) pro podokapní žlaby z Pz s povrchovou úpravou 330/120 mm - 3/K</t>
  </si>
  <si>
    <t>-1978686196</t>
  </si>
  <si>
    <t>Žlab podokapní z pozinkovaného plechu s povrchovou úpravou včetně háků a čel kotlík oválný (trychtýřový), rš žlabu/průměr svodu 400/120 mm - 03/K</t>
  </si>
  <si>
    <t>103</t>
  </si>
  <si>
    <t>764518623</t>
  </si>
  <si>
    <t>Svody kruhové včetně objímek, kolen, odskoků z Pz s povrchovou úpravou průměru 120 mm - 4/K</t>
  </si>
  <si>
    <t>-1586019004</t>
  </si>
  <si>
    <t>Svod z pozinkovaného plechu s upraveným povrchem včetně objímek, kolen a odskoků kruhový, průměru 120 mm - 04/K</t>
  </si>
  <si>
    <t>104</t>
  </si>
  <si>
    <t>998764102</t>
  </si>
  <si>
    <t>Přesun hmot tonážní pro konstrukce klempířské v objektech v do 12 m</t>
  </si>
  <si>
    <t>450599566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</si>
  <si>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</si>
  <si>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</si>
  <si>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</si>
  <si>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105</t>
  </si>
  <si>
    <t>765155R</t>
  </si>
  <si>
    <t>Montáž střešních háků protisněhových</t>
  </si>
  <si>
    <t>1415774243</t>
  </si>
  <si>
    <t>Montáž střešních háků protisněhových - 08/K</t>
  </si>
  <si>
    <t>106</t>
  </si>
  <si>
    <t>55351090</t>
  </si>
  <si>
    <t>hák sněhový Al s barevným povrchem pro skládané krytiny</t>
  </si>
  <si>
    <t>-2081318821</t>
  </si>
  <si>
    <t>107</t>
  </si>
  <si>
    <t>998765102</t>
  </si>
  <si>
    <t>Přesun hmot tonážní pro krytiny skládané v objektech v do 12 m</t>
  </si>
  <si>
    <t>472623543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</si>
  <si>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</si>
  <si>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</si>
  <si>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</si>
  <si>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108</t>
  </si>
  <si>
    <t>766211200</t>
  </si>
  <si>
    <t>Montáž madel schodišťových dřevených nebo verzalitových průběžných</t>
  </si>
  <si>
    <t>841223188</t>
  </si>
  <si>
    <t>Montáž madel schodišťových dřevěných průběžných</t>
  </si>
  <si>
    <t>8*2,25</t>
  </si>
  <si>
    <t>109</t>
  </si>
  <si>
    <t>611911R</t>
  </si>
  <si>
    <t>madlo dřevěné, lakované, modřín</t>
  </si>
  <si>
    <t>-100088435</t>
  </si>
  <si>
    <t>110</t>
  </si>
  <si>
    <t>766211811</t>
  </si>
  <si>
    <t>Demontáž schodišťového madla</t>
  </si>
  <si>
    <t>-2049007114</t>
  </si>
  <si>
    <t>Demontáž madel schodišťových</t>
  </si>
  <si>
    <t>111</t>
  </si>
  <si>
    <t>998766102</t>
  </si>
  <si>
    <t>Přesun hmot tonážní pro konstrukce truhlářské v objektech v do 12 m</t>
  </si>
  <si>
    <t>387534326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</si>
  <si>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</si>
  <si>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</si>
  <si>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</si>
  <si>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112</t>
  </si>
  <si>
    <t>767590830</t>
  </si>
  <si>
    <t>Demontáž podlah zdvojených - desek</t>
  </si>
  <si>
    <t>1039695258</t>
  </si>
  <si>
    <t>Demontáž podlahových konstrukcí zdvojených podlah desek</t>
  </si>
  <si>
    <t>0,85*0,85</t>
  </si>
  <si>
    <t>113</t>
  </si>
  <si>
    <t>7676101R</t>
  </si>
  <si>
    <t>Montáž oken jednoduchých  z hliníkových nebo ocelových profilů otevíravých nebo výklopných do dřevěné konstrukce, plochy do 0,6 m2</t>
  </si>
  <si>
    <t>-1098949164</t>
  </si>
  <si>
    <t>Montáž oken jednoduchých z hliníkových nebo ocelových profilů otevíravých nebo výklopných do dřevěné konstrukce, plochy do 0,6 m2</t>
  </si>
  <si>
    <t>114</t>
  </si>
  <si>
    <t>553417R</t>
  </si>
  <si>
    <t>okno Al otevíravě sklopné jednokřídlové 600x600mm</t>
  </si>
  <si>
    <t>-1324733257</t>
  </si>
  <si>
    <t>okno Al otevíravě sklopné jednokřídlové 600x600mm - 01/O</t>
  </si>
  <si>
    <t>115</t>
  </si>
  <si>
    <t>767646401</t>
  </si>
  <si>
    <t>Montáž revizních dvířek 1křídlových s rámem výšky do 1000 mm</t>
  </si>
  <si>
    <t>-1906551198</t>
  </si>
  <si>
    <t>Montáž dveří ocelových revizních dvířek s rámem jednokřídlových, výšky do 1000 mm</t>
  </si>
  <si>
    <t>116</t>
  </si>
  <si>
    <t>553435510</t>
  </si>
  <si>
    <t>dvířka revizní nerezová bez otvorů pro elektroměřidla 405x605mm - 1/Z</t>
  </si>
  <si>
    <t>-2055947646</t>
  </si>
  <si>
    <t>dvířka revizní nerezová bez otvorů pro elektroměřidla 405x605mm - 01/Z</t>
  </si>
  <si>
    <t>117</t>
  </si>
  <si>
    <t>767646403</t>
  </si>
  <si>
    <t>Montáž revizních dvířek 1křídlových s rámem výšky do 1800 mm</t>
  </si>
  <si>
    <t>902837209</t>
  </si>
  <si>
    <t>Montáž dveří ocelových revizních dvířek s rámem jednokřídlových, výšky přes 1500 do 1800 mm</t>
  </si>
  <si>
    <t>118</t>
  </si>
  <si>
    <t>562457R</t>
  </si>
  <si>
    <t>vratová dvířka ocelová HUP 2,6 x 1,7 m</t>
  </si>
  <si>
    <t>1173121595</t>
  </si>
  <si>
    <t>119</t>
  </si>
  <si>
    <t>767661811</t>
  </si>
  <si>
    <t>Demontáž mříží pevných nebo otevíravých</t>
  </si>
  <si>
    <t>878087500</t>
  </si>
  <si>
    <t>120</t>
  </si>
  <si>
    <t>767662110</t>
  </si>
  <si>
    <t>Montáž mříží pevných šroubovaných</t>
  </si>
  <si>
    <t>-753314500</t>
  </si>
  <si>
    <t>Montáž mříží pevných, připevněných šroubováním</t>
  </si>
  <si>
    <t>121</t>
  </si>
  <si>
    <t>138142R1</t>
  </si>
  <si>
    <t>mříž na suterénní okna 600x900 mm</t>
  </si>
  <si>
    <t>1026033234</t>
  </si>
  <si>
    <t>mříž na suterénní okna 600x900 mm, ocelový rám pozink, výplň drátěnné pletivo pozink - 03/Z</t>
  </si>
  <si>
    <t>122</t>
  </si>
  <si>
    <t>767691833</t>
  </si>
  <si>
    <t>Vyvěšení nebo zavěšení kovových křídel vrat přes 4 m2</t>
  </si>
  <si>
    <t>1690274031</t>
  </si>
  <si>
    <t>Vyvěšení nebo zavěšení kovových křídel – ostatní práce s případným uložením a opětovným zavěšením po provedení stavebních změn vrat, plochy přes 4 m2</t>
  </si>
  <si>
    <t>123</t>
  </si>
  <si>
    <t>7678211R</t>
  </si>
  <si>
    <t>Dodávka a montáž plastové HUP</t>
  </si>
  <si>
    <t>2094517534</t>
  </si>
  <si>
    <t>Dodávka a montáž plastové HUP - 02/Z</t>
  </si>
  <si>
    <t>124</t>
  </si>
  <si>
    <t>7678218R</t>
  </si>
  <si>
    <t>Demontáž skříní HUP</t>
  </si>
  <si>
    <t>-2033052331</t>
  </si>
  <si>
    <t>Demontáž plechových skříní HUP</t>
  </si>
  <si>
    <t>125</t>
  </si>
  <si>
    <t>7679951R</t>
  </si>
  <si>
    <t>Dodávka a montáž plasto-hliníkových sušáků</t>
  </si>
  <si>
    <t>ks</t>
  </si>
  <si>
    <t>1724245073</t>
  </si>
  <si>
    <t>Dodávka a montáž plasto-hliníkových sušáků polohovacích, s montáží na okenní parapet - 04/Z</t>
  </si>
  <si>
    <t>126</t>
  </si>
  <si>
    <t>767996701</t>
  </si>
  <si>
    <t>Demontáž atypických zámečnických konstrukcí řezáním hmotnosti jednotlivých dílů do 50 kg</t>
  </si>
  <si>
    <t>758199607</t>
  </si>
  <si>
    <t>Demontáž ostatních zámečnických konstrukcí o hmotnosti jednotlivých dílů řezáním do 50 kg</t>
  </si>
  <si>
    <t>127</t>
  </si>
  <si>
    <t>998767102</t>
  </si>
  <si>
    <t>Přesun hmot tonážní pro zámečnické konstrukce v objektech v do 12 m</t>
  </si>
  <si>
    <t>681569618</t>
  </si>
  <si>
    <t>Přesun hmot pro zámečnické konstrukce stanovený z hmotnosti přesunovaného materiálu vodorovná dopravní vzdálenost do 50 m v objektech výšky přes 6 do 12 m</t>
  </si>
  <si>
    <t>781</t>
  </si>
  <si>
    <t>Dokončovací práce - obklady</t>
  </si>
  <si>
    <t>128</t>
  </si>
  <si>
    <t>781744125</t>
  </si>
  <si>
    <t>Montáž obkladů vnějších z obkladaček hutných do 45 ks/m2 lepených flexibilním lepidlem</t>
  </si>
  <si>
    <t>-774729294</t>
  </si>
  <si>
    <t>Montáž obkladů vnějších stěn z obkladaček hutných nebo polohutných lepených flexibilním lepidlem přes 35 do 45 ks/m2</t>
  </si>
  <si>
    <t>47,5+45,25+12,85+9,94</t>
  </si>
  <si>
    <t>129</t>
  </si>
  <si>
    <t>583870R</t>
  </si>
  <si>
    <t>obklad soklu typu klinker</t>
  </si>
  <si>
    <t>-17567216</t>
  </si>
  <si>
    <t>115,54*1,1 'Přepočtené koeficientem množství</t>
  </si>
  <si>
    <t>130</t>
  </si>
  <si>
    <t>58585113</t>
  </si>
  <si>
    <t>hmota nátěrová adhezní polymercementová</t>
  </si>
  <si>
    <t>914306836</t>
  </si>
  <si>
    <t>36,7371542536734*1,1 'Přepočtené koeficientem množství</t>
  </si>
  <si>
    <t>131</t>
  </si>
  <si>
    <t>998781102</t>
  </si>
  <si>
    <t>Přesun hmot tonážní pro obklady keramické v objektech v do 12 m</t>
  </si>
  <si>
    <t>1039816670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</si>
  <si>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</si>
  <si>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</si>
  <si>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</si>
  <si>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132</t>
  </si>
  <si>
    <t>783301313</t>
  </si>
  <si>
    <t>Odmaštění zámečnických konstrukcí ředidlovým odmašťovačem</t>
  </si>
  <si>
    <t>-1429762076</t>
  </si>
  <si>
    <t>Příprava podkladu zámečnických konstrukcí před provedením nátěru odmaštění odmašťovačem ředidlovým</t>
  </si>
  <si>
    <t>14*2,28*0,9+9,6+1,2*(8,2+2,1)+3*1,2*2,35+3*1,2*2,35</t>
  </si>
  <si>
    <t>133</t>
  </si>
  <si>
    <t>783314101</t>
  </si>
  <si>
    <t>Základní jednonásobný syntetický nátěr zámečnických konstrukcí</t>
  </si>
  <si>
    <t>-1268015768</t>
  </si>
  <si>
    <t>Základní nátěr zámečnických konstrukcí jednonásobný syntetický</t>
  </si>
  <si>
    <t>134</t>
  </si>
  <si>
    <t>783317101</t>
  </si>
  <si>
    <t>Krycí jednonásobný syntetický standardní nátěr zámečnických konstrukcí</t>
  </si>
  <si>
    <t>785639826</t>
  </si>
  <si>
    <t>Krycí nátěr (email) zámečnických konstrukcí jednonásobný syntetický standardní</t>
  </si>
  <si>
    <t>02 - Lodžie</t>
  </si>
  <si>
    <t xml:space="preserve">    771 - Podlahy z dlaždic</t>
  </si>
  <si>
    <t>632450134</t>
  </si>
  <si>
    <t>Vyrovnávací cementový potěr tl do 50 mm ze suchých směsí provedený v ploše</t>
  </si>
  <si>
    <t>-391254329</t>
  </si>
  <si>
    <t>Potěr cementový vyrovnávací ze suchých směsí v ploše o průměrné (střední) tl. přes 40 do 50 mm</t>
  </si>
  <si>
    <t>2*1,95*2,35</t>
  </si>
  <si>
    <t>632451491</t>
  </si>
  <si>
    <t>Příplatek k potěrům za přehlazení povrchu</t>
  </si>
  <si>
    <t>-772064609</t>
  </si>
  <si>
    <t>Potěr pískocementový běžný Příplatek k cenám za úpravu povrchu přehlazením</t>
  </si>
  <si>
    <t>632481111</t>
  </si>
  <si>
    <t>Vložka do potěru nebo mazaniny z rabicového pletiva</t>
  </si>
  <si>
    <t>-729474973</t>
  </si>
  <si>
    <t>Vložka do cementového potěru nebo mazaniny z rabicového pletiva černého</t>
  </si>
  <si>
    <t>965045113</t>
  </si>
  <si>
    <t>Bourání potěrů cementových nebo pískocementových tl do 50 mm pl přes 4 m2</t>
  </si>
  <si>
    <t>1130751766</t>
  </si>
  <si>
    <t>Bourání potěrů tl. do 50 mm cementových nebo pískocementových, plochy přes 4 m2</t>
  </si>
  <si>
    <t>965081223</t>
  </si>
  <si>
    <t>Bourání podlah z dlaždic keramických nebo xylolitových tl přes 10 mm plochy přes 1 m2</t>
  </si>
  <si>
    <t>148602557</t>
  </si>
  <si>
    <t>Bourání podlah z dlaždic bez podkladního lože nebo mazaniny, s jakoukoliv výplní spár keramických nebo xylolitových tl. přes 10 mm plochy přes 1 m2</t>
  </si>
  <si>
    <t>985312134</t>
  </si>
  <si>
    <t>Stěrka k vyrovnání betonových ploch rubu kleneb a podlah tl 5 mm</t>
  </si>
  <si>
    <t>-700267959</t>
  </si>
  <si>
    <t>Stěrka k vyrovnání ploch reprofilovaného betonu rubu kleneb a podlah, tloušťky do 5 mm</t>
  </si>
  <si>
    <t>985312192</t>
  </si>
  <si>
    <t>Příplatek ke stěrce pro vyrovnání betonových ploch za plochu do 10 m2 jednotlivě</t>
  </si>
  <si>
    <t>-99600666</t>
  </si>
  <si>
    <t>Stěrka k vyrovnání ploch reprofilovaného betonu Příplatek k cenám za plochu do 10 m2 jednotlivě</t>
  </si>
  <si>
    <t>554821169</t>
  </si>
  <si>
    <t>1353620465</t>
  </si>
  <si>
    <t>1153781823</t>
  </si>
  <si>
    <t>1735717570</t>
  </si>
  <si>
    <t>1,442*5 'Přepočtené koeficientem množství</t>
  </si>
  <si>
    <t>1481237122</t>
  </si>
  <si>
    <t>942742986</t>
  </si>
  <si>
    <t>711131811</t>
  </si>
  <si>
    <t>Odstranění izolace proti zemní vlhkosti vodorovné</t>
  </si>
  <si>
    <t>-362893047</t>
  </si>
  <si>
    <t>Odstranění izolace proti zemní vlhkosti na ploše vodorovné V</t>
  </si>
  <si>
    <t>764011614</t>
  </si>
  <si>
    <t>Podkladní plech z Pz s upraveným povrchem rš 330 mm</t>
  </si>
  <si>
    <t>-1957967754</t>
  </si>
  <si>
    <t>Podkladní plech z pozinkovaného plechu s povrchovou úpravou rš 330 mm</t>
  </si>
  <si>
    <t>2,4*2</t>
  </si>
  <si>
    <t>767991911</t>
  </si>
  <si>
    <t>Opravy zámečnických konstrukcí ostatní - samostatné svařování</t>
  </si>
  <si>
    <t>-439486367</t>
  </si>
  <si>
    <t>Ostatní opravy svařováním</t>
  </si>
  <si>
    <t>14550124</t>
  </si>
  <si>
    <t>profil ocelový obdélníkový svařovaný 40x20x3mm</t>
  </si>
  <si>
    <t>565560982</t>
  </si>
  <si>
    <t>-1751452442</t>
  </si>
  <si>
    <t>998767103</t>
  </si>
  <si>
    <t>Přesun hmot tonážní pro zámečnické konstrukce v objektech v do 24 m</t>
  </si>
  <si>
    <t>-699847493</t>
  </si>
  <si>
    <t>Přesun hmot pro zámečnické konstrukce stanovený z hmotnosti přesunovaného materiálu vodorovná dopravní vzdálenost do 50 m v objektech výšky přes 12 do 24 m</t>
  </si>
  <si>
    <t>771</t>
  </si>
  <si>
    <t>Podlahy z dlaždic</t>
  </si>
  <si>
    <t>771441113</t>
  </si>
  <si>
    <t>Montáž soklíků z obkladaček hutných rovných do malty v do 120 mm</t>
  </si>
  <si>
    <t>727233534</t>
  </si>
  <si>
    <t>Montáž soklíků z obkladaček hutných nebo polohutných kladených do malty rovných výšky přes 90 do 120 mm</t>
  </si>
  <si>
    <t>59761420</t>
  </si>
  <si>
    <t>dlaždice keramické slinuté neglazované mrazuvzdorné hladký matný přes 9 do 12 ks/m2</t>
  </si>
  <si>
    <t>-1319069887</t>
  </si>
  <si>
    <t>6,24545454545455*1,1 'Přepočtené koeficientem množství</t>
  </si>
  <si>
    <t>771531041</t>
  </si>
  <si>
    <t>Montáž podlahy z cihelných dlaždic lepením flexibilním lepidlem do 15 ks/m2</t>
  </si>
  <si>
    <t>-142522248</t>
  </si>
  <si>
    <t>Montáž podlahy z dlaždic cihelných nebo portlandských tloušťky do 30 mm lepených flexibilním lepidlem do 15 ks/m2</t>
  </si>
  <si>
    <t>-261995406</t>
  </si>
  <si>
    <t>9,165*1,1 'Přepočtené koeficientem množství</t>
  </si>
  <si>
    <t>771591175</t>
  </si>
  <si>
    <t>Montáž profilu ukončujícího pro balkony a terasy</t>
  </si>
  <si>
    <t>-1656458111</t>
  </si>
  <si>
    <t>Podlahy - ostatní práce montáž ukončujícího profilu pro balkony a terasy</t>
  </si>
  <si>
    <t>59054379</t>
  </si>
  <si>
    <t>profil ukončovací tvaru T balkónů, barevně lakovaný Al, výška 70/44 mm, délka 2,5 m</t>
  </si>
  <si>
    <t>1022659037</t>
  </si>
  <si>
    <t>6,81818181818182*1,1 'Přepočtené koeficientem množství</t>
  </si>
  <si>
    <t>59054023</t>
  </si>
  <si>
    <t>kout vnitřní 90°  profil ukončovací s okapničkou děrovaná hrana s drenáží výška 23 mm, délka 2,5 m</t>
  </si>
  <si>
    <t>-101639341</t>
  </si>
  <si>
    <t>59054300</t>
  </si>
  <si>
    <t>profil ukončovací s okapničkou děrovaná hrana s drenáží, barevně lakovaný Al,výška 23 mm,délka 2,5 m</t>
  </si>
  <si>
    <t>1127165474</t>
  </si>
  <si>
    <t>771591212</t>
  </si>
  <si>
    <t>Rohož lepená roznášecí, separační s pasivní kontaktní drenáží do podlah ve spojení s dlažbou</t>
  </si>
  <si>
    <t>-894582606</t>
  </si>
  <si>
    <t>Izolace, separace, odvodnění ve spojení s dlažbou rohož lepená roznášecí, separační s pasivní kontaktní drenáží</t>
  </si>
  <si>
    <t>2*1,95*2,35*1,15</t>
  </si>
  <si>
    <t>771591265</t>
  </si>
  <si>
    <t>Spoj kontaktní izolace ve spojení s dlažbou s napojením na stěnu z rohože</t>
  </si>
  <si>
    <t>2012841859</t>
  </si>
  <si>
    <t>Izolace, separace, odvodnění ve spojení s dlažbou spoj izolace s napojením na stěnu z rohože</t>
  </si>
  <si>
    <t>771591266</t>
  </si>
  <si>
    <t>Spoj kontaktní izolace ve spojení s dlažbou s napojením na profil</t>
  </si>
  <si>
    <t>-1272621065</t>
  </si>
  <si>
    <t>Izolace, separace, odvodnění ve spojení s dlažbou spoj izolace s napojením na profil</t>
  </si>
  <si>
    <t>998771103</t>
  </si>
  <si>
    <t>Přesun hmot tonážní pro podlahy z dlaždic v objektech v do 24 m</t>
  </si>
  <si>
    <t>850734993</t>
  </si>
  <si>
    <t>Přesun hmot pro podlahy z dlaždic stanovený z hmotnosti přesunovaného materiálu vodorovná dopravní vzdálenost do 50 m v objektech výšky přes 12 do 24 m</t>
  </si>
  <si>
    <t>282216957</t>
  </si>
  <si>
    <t>2*1,2*2,35*2</t>
  </si>
  <si>
    <t>54278722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</si>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</sst>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1"/>
      <c r="AQ5" s="21"/>
      <c r="AR5" s="19"/>
      <c r="BE5" s="313" t="s">
        <v>15</v>
      </c>
      <c r="BS5" s="16" t="s">
        <v>6</v>
      </c>
    </row>
    <row r="6" spans="1:74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1"/>
      <c r="AQ6" s="21"/>
      <c r="AR6" s="19"/>
      <c r="BE6" s="314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4"/>
      <c r="BS7" s="16" t="s">
        <v>6</v>
      </c>
    </row>
    <row r="8" spans="1:74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4"/>
      <c r="BS8" s="16" t="s">
        <v>6</v>
      </c>
    </row>
    <row r="9" spans="1:74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4"/>
      <c r="BS9" s="16" t="s">
        <v>6</v>
      </c>
    </row>
    <row r="10" spans="1:74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14"/>
      <c r="BS10" s="16" t="s">
        <v>6</v>
      </c>
    </row>
    <row r="11" spans="1:74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4"/>
      <c r="BS11" s="16" t="s">
        <v>6</v>
      </c>
    </row>
    <row r="12" spans="1:74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4"/>
      <c r="BS12" s="16" t="s">
        <v>6</v>
      </c>
    </row>
    <row r="13" spans="1:74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14"/>
      <c r="BS13" s="16" t="s">
        <v>6</v>
      </c>
    </row>
    <row r="14" spans="1:74" ht="10.199999999999999">
      <c r="B14" s="20"/>
      <c r="C14" s="21"/>
      <c r="D14" s="21"/>
      <c r="E14" s="336" t="s">
        <v>30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4"/>
      <c r="BS14" s="16" t="s">
        <v>6</v>
      </c>
    </row>
    <row r="15" spans="1:74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4"/>
      <c r="BS15" s="16" t="s">
        <v>4</v>
      </c>
    </row>
    <row r="16" spans="1:74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32</v>
      </c>
      <c r="AO16" s="21"/>
      <c r="AP16" s="21"/>
      <c r="AQ16" s="21"/>
      <c r="AR16" s="19"/>
      <c r="BE16" s="314"/>
      <c r="BS16" s="16" t="s">
        <v>4</v>
      </c>
    </row>
    <row r="17" spans="2:71" ht="18.4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4"/>
      <c r="BS17" s="16" t="s">
        <v>34</v>
      </c>
    </row>
    <row r="18" spans="2:7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4"/>
      <c r="BS18" s="16" t="s">
        <v>6</v>
      </c>
    </row>
    <row r="19" spans="2:7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14"/>
      <c r="BS19" s="16" t="s">
        <v>6</v>
      </c>
    </row>
    <row r="20" spans="2:71" ht="18.45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4"/>
      <c r="BS20" s="16" t="s">
        <v>34</v>
      </c>
    </row>
    <row r="21" spans="2:7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4"/>
    </row>
    <row r="22" spans="2:7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4"/>
    </row>
    <row r="23" spans="2:71" ht="40.799999999999997" customHeight="1">
      <c r="B23" s="20"/>
      <c r="C23" s="21"/>
      <c r="D23" s="21"/>
      <c r="E23" s="338" t="s">
        <v>38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1"/>
      <c r="AP23" s="21"/>
      <c r="AQ23" s="21"/>
      <c r="AR23" s="19"/>
      <c r="BE23" s="314"/>
    </row>
    <row r="24" spans="2:7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4"/>
    </row>
    <row r="25" spans="2:7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4"/>
    </row>
    <row r="26" spans="2:71" s="1" customFormat="1" ht="25.95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5">
        <f>ROUND(AG54,2)</f>
        <v>0</v>
      </c>
      <c r="AL26" s="316"/>
      <c r="AM26" s="316"/>
      <c r="AN26" s="316"/>
      <c r="AO26" s="316"/>
      <c r="AP26" s="34"/>
      <c r="AQ26" s="34"/>
      <c r="AR26" s="37"/>
      <c r="BE26" s="314"/>
    </row>
    <row r="27" spans="2:71" s="1" customFormat="1" ht="6.9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4"/>
    </row>
    <row r="28" spans="2:71" s="1" customFormat="1" ht="10.19999999999999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9" t="s">
        <v>40</v>
      </c>
      <c r="M28" s="339"/>
      <c r="N28" s="339"/>
      <c r="O28" s="339"/>
      <c r="P28" s="339"/>
      <c r="Q28" s="34"/>
      <c r="R28" s="34"/>
      <c r="S28" s="34"/>
      <c r="T28" s="34"/>
      <c r="U28" s="34"/>
      <c r="V28" s="34"/>
      <c r="W28" s="339" t="s">
        <v>41</v>
      </c>
      <c r="X28" s="339"/>
      <c r="Y28" s="339"/>
      <c r="Z28" s="339"/>
      <c r="AA28" s="339"/>
      <c r="AB28" s="339"/>
      <c r="AC28" s="339"/>
      <c r="AD28" s="339"/>
      <c r="AE28" s="339"/>
      <c r="AF28" s="34"/>
      <c r="AG28" s="34"/>
      <c r="AH28" s="34"/>
      <c r="AI28" s="34"/>
      <c r="AJ28" s="34"/>
      <c r="AK28" s="339" t="s">
        <v>42</v>
      </c>
      <c r="AL28" s="339"/>
      <c r="AM28" s="339"/>
      <c r="AN28" s="339"/>
      <c r="AO28" s="339"/>
      <c r="AP28" s="34"/>
      <c r="AQ28" s="34"/>
      <c r="AR28" s="37"/>
      <c r="BE28" s="314"/>
    </row>
    <row r="29" spans="2:71" s="2" customFormat="1" ht="14.4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340">
        <v>0.21</v>
      </c>
      <c r="M29" s="312"/>
      <c r="N29" s="312"/>
      <c r="O29" s="312"/>
      <c r="P29" s="312"/>
      <c r="Q29" s="39"/>
      <c r="R29" s="39"/>
      <c r="S29" s="39"/>
      <c r="T29" s="39"/>
      <c r="U29" s="39"/>
      <c r="V29" s="39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39"/>
      <c r="AG29" s="39"/>
      <c r="AH29" s="39"/>
      <c r="AI29" s="39"/>
      <c r="AJ29" s="39"/>
      <c r="AK29" s="311">
        <f>ROUND(AV54, 2)</f>
        <v>0</v>
      </c>
      <c r="AL29" s="312"/>
      <c r="AM29" s="312"/>
      <c r="AN29" s="312"/>
      <c r="AO29" s="312"/>
      <c r="AP29" s="39"/>
      <c r="AQ29" s="39"/>
      <c r="AR29" s="40"/>
      <c r="BE29" s="314"/>
    </row>
    <row r="30" spans="2:71" s="2" customFormat="1" ht="14.4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340">
        <v>0.15</v>
      </c>
      <c r="M30" s="312"/>
      <c r="N30" s="312"/>
      <c r="O30" s="312"/>
      <c r="P30" s="312"/>
      <c r="Q30" s="39"/>
      <c r="R30" s="39"/>
      <c r="S30" s="39"/>
      <c r="T30" s="39"/>
      <c r="U30" s="39"/>
      <c r="V30" s="39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39"/>
      <c r="AG30" s="39"/>
      <c r="AH30" s="39"/>
      <c r="AI30" s="39"/>
      <c r="AJ30" s="39"/>
      <c r="AK30" s="311">
        <f>ROUND(AW54, 2)</f>
        <v>0</v>
      </c>
      <c r="AL30" s="312"/>
      <c r="AM30" s="312"/>
      <c r="AN30" s="312"/>
      <c r="AO30" s="312"/>
      <c r="AP30" s="39"/>
      <c r="AQ30" s="39"/>
      <c r="AR30" s="40"/>
      <c r="BE30" s="314"/>
    </row>
    <row r="31" spans="2:71" s="2" customFormat="1" ht="14.4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340">
        <v>0.21</v>
      </c>
      <c r="M31" s="312"/>
      <c r="N31" s="312"/>
      <c r="O31" s="312"/>
      <c r="P31" s="312"/>
      <c r="Q31" s="39"/>
      <c r="R31" s="39"/>
      <c r="S31" s="39"/>
      <c r="T31" s="39"/>
      <c r="U31" s="39"/>
      <c r="V31" s="39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39"/>
      <c r="AG31" s="39"/>
      <c r="AH31" s="39"/>
      <c r="AI31" s="39"/>
      <c r="AJ31" s="39"/>
      <c r="AK31" s="311">
        <v>0</v>
      </c>
      <c r="AL31" s="312"/>
      <c r="AM31" s="312"/>
      <c r="AN31" s="312"/>
      <c r="AO31" s="312"/>
      <c r="AP31" s="39"/>
      <c r="AQ31" s="39"/>
      <c r="AR31" s="40"/>
      <c r="BE31" s="314"/>
    </row>
    <row r="32" spans="2:71" s="2" customFormat="1" ht="14.4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340">
        <v>0.15</v>
      </c>
      <c r="M32" s="312"/>
      <c r="N32" s="312"/>
      <c r="O32" s="312"/>
      <c r="P32" s="312"/>
      <c r="Q32" s="39"/>
      <c r="R32" s="39"/>
      <c r="S32" s="39"/>
      <c r="T32" s="39"/>
      <c r="U32" s="39"/>
      <c r="V32" s="39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39"/>
      <c r="AG32" s="39"/>
      <c r="AH32" s="39"/>
      <c r="AI32" s="39"/>
      <c r="AJ32" s="39"/>
      <c r="AK32" s="311">
        <v>0</v>
      </c>
      <c r="AL32" s="312"/>
      <c r="AM32" s="312"/>
      <c r="AN32" s="312"/>
      <c r="AO32" s="312"/>
      <c r="AP32" s="39"/>
      <c r="AQ32" s="39"/>
      <c r="AR32" s="40"/>
      <c r="BE32" s="314"/>
    </row>
    <row r="33" spans="2:44" s="2" customFormat="1" ht="14.4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340">
        <v>0</v>
      </c>
      <c r="M33" s="312"/>
      <c r="N33" s="312"/>
      <c r="O33" s="312"/>
      <c r="P33" s="312"/>
      <c r="Q33" s="39"/>
      <c r="R33" s="39"/>
      <c r="S33" s="39"/>
      <c r="T33" s="39"/>
      <c r="U33" s="39"/>
      <c r="V33" s="39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39"/>
      <c r="AG33" s="39"/>
      <c r="AH33" s="39"/>
      <c r="AI33" s="39"/>
      <c r="AJ33" s="39"/>
      <c r="AK33" s="311">
        <v>0</v>
      </c>
      <c r="AL33" s="312"/>
      <c r="AM33" s="312"/>
      <c r="AN33" s="312"/>
      <c r="AO33" s="312"/>
      <c r="AP33" s="39"/>
      <c r="AQ33" s="39"/>
      <c r="AR33" s="40"/>
    </row>
    <row r="34" spans="2:44" s="1" customFormat="1" ht="6.9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5" customHeight="1"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17" t="s">
        <v>51</v>
      </c>
      <c r="Y35" s="318"/>
      <c r="Z35" s="318"/>
      <c r="AA35" s="318"/>
      <c r="AB35" s="318"/>
      <c r="AC35" s="43"/>
      <c r="AD35" s="43"/>
      <c r="AE35" s="43"/>
      <c r="AF35" s="43"/>
      <c r="AG35" s="43"/>
      <c r="AH35" s="43"/>
      <c r="AI35" s="43"/>
      <c r="AJ35" s="43"/>
      <c r="AK35" s="319">
        <f>SUM(AK26:AK33)</f>
        <v>0</v>
      </c>
      <c r="AL35" s="318"/>
      <c r="AM35" s="318"/>
      <c r="AN35" s="318"/>
      <c r="AO35" s="320"/>
      <c r="AP35" s="41"/>
      <c r="AQ35" s="41"/>
      <c r="AR35" s="37"/>
    </row>
    <row r="36" spans="2:44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" customHeight="1">
      <c r="B42" s="33"/>
      <c r="C42" s="22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Bohumin_152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330" t="str">
        <f>K6</f>
        <v>Zateplení domů a oprava střech na ul. Jateční v Bohumíně - II., č. p. 152</v>
      </c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51"/>
      <c r="AQ45" s="51"/>
      <c r="AR45" s="52"/>
    </row>
    <row r="46" spans="2:44" s="1" customFormat="1" ht="6.9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Bohumín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332" t="str">
        <f>IF(AN8= "","",AN8)</f>
        <v>14. 12. 2018</v>
      </c>
      <c r="AN47" s="332"/>
      <c r="AO47" s="34"/>
      <c r="AP47" s="34"/>
      <c r="AQ47" s="34"/>
      <c r="AR47" s="37"/>
    </row>
    <row r="48" spans="2:44" s="1" customFormat="1" ht="6.9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2.6" customHeight="1">
      <c r="B49" s="33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Město Bohumín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328" t="str">
        <f>IF(E17="","",E17)</f>
        <v>BENUTA PRO s.r.o.</v>
      </c>
      <c r="AN49" s="329"/>
      <c r="AO49" s="329"/>
      <c r="AP49" s="329"/>
      <c r="AQ49" s="34"/>
      <c r="AR49" s="37"/>
      <c r="AS49" s="322" t="s">
        <v>53</v>
      </c>
      <c r="AT49" s="323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2.6" customHeight="1">
      <c r="B50" s="33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35</v>
      </c>
      <c r="AJ50" s="34"/>
      <c r="AK50" s="34"/>
      <c r="AL50" s="34"/>
      <c r="AM50" s="328" t="str">
        <f>IF(E20="","",E20)</f>
        <v>Ing. T. Pacola</v>
      </c>
      <c r="AN50" s="329"/>
      <c r="AO50" s="329"/>
      <c r="AP50" s="329"/>
      <c r="AQ50" s="34"/>
      <c r="AR50" s="37"/>
      <c r="AS50" s="324"/>
      <c r="AT50" s="325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26"/>
      <c r="AT51" s="327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348" t="s">
        <v>54</v>
      </c>
      <c r="D52" s="342"/>
      <c r="E52" s="342"/>
      <c r="F52" s="342"/>
      <c r="G52" s="342"/>
      <c r="H52" s="61"/>
      <c r="I52" s="341" t="s">
        <v>55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3" t="s">
        <v>56</v>
      </c>
      <c r="AH52" s="342"/>
      <c r="AI52" s="342"/>
      <c r="AJ52" s="342"/>
      <c r="AK52" s="342"/>
      <c r="AL52" s="342"/>
      <c r="AM52" s="342"/>
      <c r="AN52" s="341" t="s">
        <v>57</v>
      </c>
      <c r="AO52" s="342"/>
      <c r="AP52" s="342"/>
      <c r="AQ52" s="62" t="s">
        <v>58</v>
      </c>
      <c r="AR52" s="37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</row>
    <row r="53" spans="1:91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346">
        <f>ROUND(SUM(AG55:AG57),2)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3" t="s">
        <v>19</v>
      </c>
      <c r="AR54" s="74"/>
      <c r="AS54" s="75">
        <f>ROUND(SUM(AS55:AS57),2)</f>
        <v>0</v>
      </c>
      <c r="AT54" s="76">
        <f>ROUND(SUM(AV54:AW54),2)</f>
        <v>0</v>
      </c>
      <c r="AU54" s="77">
        <f>ROUND(SUM(AU55:AU57),5)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ROUND(SUM(AZ55:AZ57),2)</f>
        <v>0</v>
      </c>
      <c r="BA54" s="76">
        <f>ROUND(SUM(BA55:BA57),2)</f>
        <v>0</v>
      </c>
      <c r="BB54" s="76">
        <f>ROUND(SUM(BB55:BB57),2)</f>
        <v>0</v>
      </c>
      <c r="BC54" s="76">
        <f>ROUND(SUM(BC55:BC57),2)</f>
        <v>0</v>
      </c>
      <c r="BD54" s="78">
        <f>ROUND(SUM(BD55:BD57),2)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19</v>
      </c>
    </row>
    <row r="55" spans="1:91" s="5" customFormat="1" ht="14.4" customHeight="1">
      <c r="A55" s="81" t="s">
        <v>77</v>
      </c>
      <c r="B55" s="82"/>
      <c r="C55" s="83"/>
      <c r="D55" s="349" t="s">
        <v>78</v>
      </c>
      <c r="E55" s="349"/>
      <c r="F55" s="349"/>
      <c r="G55" s="349"/>
      <c r="H55" s="349"/>
      <c r="I55" s="84"/>
      <c r="J55" s="349" t="s">
        <v>79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4">
        <f>'01 - Stavební úpravy'!J30</f>
        <v>0</v>
      </c>
      <c r="AH55" s="345"/>
      <c r="AI55" s="345"/>
      <c r="AJ55" s="345"/>
      <c r="AK55" s="345"/>
      <c r="AL55" s="345"/>
      <c r="AM55" s="345"/>
      <c r="AN55" s="344">
        <f>SUM(AG55,AT55)</f>
        <v>0</v>
      </c>
      <c r="AO55" s="345"/>
      <c r="AP55" s="345"/>
      <c r="AQ55" s="85" t="s">
        <v>80</v>
      </c>
      <c r="AR55" s="86"/>
      <c r="AS55" s="87">
        <v>0</v>
      </c>
      <c r="AT55" s="88">
        <f>ROUND(SUM(AV55:AW55),2)</f>
        <v>0</v>
      </c>
      <c r="AU55" s="89">
        <f>'01 - Stavební úpravy'!P98</f>
        <v>0</v>
      </c>
      <c r="AV55" s="88">
        <f>'01 - Stavební úpravy'!J33</f>
        <v>0</v>
      </c>
      <c r="AW55" s="88">
        <f>'01 - Stavební úpravy'!J34</f>
        <v>0</v>
      </c>
      <c r="AX55" s="88">
        <f>'01 - Stavební úpravy'!J35</f>
        <v>0</v>
      </c>
      <c r="AY55" s="88">
        <f>'01 - Stavební úpravy'!J36</f>
        <v>0</v>
      </c>
      <c r="AZ55" s="88">
        <f>'01 - Stavební úpravy'!F33</f>
        <v>0</v>
      </c>
      <c r="BA55" s="88">
        <f>'01 - Stavební úpravy'!F34</f>
        <v>0</v>
      </c>
      <c r="BB55" s="88">
        <f>'01 - Stavební úpravy'!F35</f>
        <v>0</v>
      </c>
      <c r="BC55" s="88">
        <f>'01 - Stavební úpravy'!F36</f>
        <v>0</v>
      </c>
      <c r="BD55" s="90">
        <f>'01 - Stavební úpravy'!F37</f>
        <v>0</v>
      </c>
      <c r="BT55" s="91" t="s">
        <v>81</v>
      </c>
      <c r="BV55" s="91" t="s">
        <v>75</v>
      </c>
      <c r="BW55" s="91" t="s">
        <v>82</v>
      </c>
      <c r="BX55" s="91" t="s">
        <v>5</v>
      </c>
      <c r="CL55" s="91" t="s">
        <v>19</v>
      </c>
      <c r="CM55" s="91" t="s">
        <v>81</v>
      </c>
    </row>
    <row r="56" spans="1:91" s="5" customFormat="1" ht="14.4" customHeight="1">
      <c r="A56" s="81" t="s">
        <v>77</v>
      </c>
      <c r="B56" s="82"/>
      <c r="C56" s="83"/>
      <c r="D56" s="349" t="s">
        <v>83</v>
      </c>
      <c r="E56" s="349"/>
      <c r="F56" s="349"/>
      <c r="G56" s="349"/>
      <c r="H56" s="349"/>
      <c r="I56" s="84"/>
      <c r="J56" s="349" t="s">
        <v>84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44">
        <f>'02 - Lodžie'!J30</f>
        <v>0</v>
      </c>
      <c r="AH56" s="345"/>
      <c r="AI56" s="345"/>
      <c r="AJ56" s="345"/>
      <c r="AK56" s="345"/>
      <c r="AL56" s="345"/>
      <c r="AM56" s="345"/>
      <c r="AN56" s="344">
        <f>SUM(AG56,AT56)</f>
        <v>0</v>
      </c>
      <c r="AO56" s="345"/>
      <c r="AP56" s="345"/>
      <c r="AQ56" s="85" t="s">
        <v>80</v>
      </c>
      <c r="AR56" s="86"/>
      <c r="AS56" s="87">
        <v>0</v>
      </c>
      <c r="AT56" s="88">
        <f>ROUND(SUM(AV56:AW56),2)</f>
        <v>0</v>
      </c>
      <c r="AU56" s="89">
        <f>'02 - Lodžie'!P90</f>
        <v>0</v>
      </c>
      <c r="AV56" s="88">
        <f>'02 - Lodžie'!J33</f>
        <v>0</v>
      </c>
      <c r="AW56" s="88">
        <f>'02 - Lodžie'!J34</f>
        <v>0</v>
      </c>
      <c r="AX56" s="88">
        <f>'02 - Lodžie'!J35</f>
        <v>0</v>
      </c>
      <c r="AY56" s="88">
        <f>'02 - Lodžie'!J36</f>
        <v>0</v>
      </c>
      <c r="AZ56" s="88">
        <f>'02 - Lodžie'!F33</f>
        <v>0</v>
      </c>
      <c r="BA56" s="88">
        <f>'02 - Lodžie'!F34</f>
        <v>0</v>
      </c>
      <c r="BB56" s="88">
        <f>'02 - Lodžie'!F35</f>
        <v>0</v>
      </c>
      <c r="BC56" s="88">
        <f>'02 - Lodžie'!F36</f>
        <v>0</v>
      </c>
      <c r="BD56" s="90">
        <f>'02 - Lodžie'!F37</f>
        <v>0</v>
      </c>
      <c r="BT56" s="91" t="s">
        <v>81</v>
      </c>
      <c r="BV56" s="91" t="s">
        <v>75</v>
      </c>
      <c r="BW56" s="91" t="s">
        <v>85</v>
      </c>
      <c r="BX56" s="91" t="s">
        <v>5</v>
      </c>
      <c r="CL56" s="91" t="s">
        <v>19</v>
      </c>
      <c r="CM56" s="91" t="s">
        <v>81</v>
      </c>
    </row>
    <row r="57" spans="1:91" s="5" customFormat="1" ht="14.4" customHeight="1">
      <c r="A57" s="81" t="s">
        <v>77</v>
      </c>
      <c r="B57" s="82"/>
      <c r="C57" s="83"/>
      <c r="D57" s="349" t="s">
        <v>86</v>
      </c>
      <c r="E57" s="349"/>
      <c r="F57" s="349"/>
      <c r="G57" s="349"/>
      <c r="H57" s="349"/>
      <c r="I57" s="84"/>
      <c r="J57" s="349" t="s">
        <v>87</v>
      </c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49"/>
      <c r="AD57" s="349"/>
      <c r="AE57" s="349"/>
      <c r="AF57" s="349"/>
      <c r="AG57" s="344">
        <f>'03 - VRN'!J30</f>
        <v>0</v>
      </c>
      <c r="AH57" s="345"/>
      <c r="AI57" s="345"/>
      <c r="AJ57" s="345"/>
      <c r="AK57" s="345"/>
      <c r="AL57" s="345"/>
      <c r="AM57" s="345"/>
      <c r="AN57" s="344">
        <f>SUM(AG57,AT57)</f>
        <v>0</v>
      </c>
      <c r="AO57" s="345"/>
      <c r="AP57" s="345"/>
      <c r="AQ57" s="85" t="s">
        <v>80</v>
      </c>
      <c r="AR57" s="86"/>
      <c r="AS57" s="92">
        <v>0</v>
      </c>
      <c r="AT57" s="93">
        <f>ROUND(SUM(AV57:AW57),2)</f>
        <v>0</v>
      </c>
      <c r="AU57" s="94">
        <f>'03 - VRN'!P85</f>
        <v>0</v>
      </c>
      <c r="AV57" s="93">
        <f>'03 - VRN'!J33</f>
        <v>0</v>
      </c>
      <c r="AW57" s="93">
        <f>'03 - VRN'!J34</f>
        <v>0</v>
      </c>
      <c r="AX57" s="93">
        <f>'03 - VRN'!J35</f>
        <v>0</v>
      </c>
      <c r="AY57" s="93">
        <f>'03 - VRN'!J36</f>
        <v>0</v>
      </c>
      <c r="AZ57" s="93">
        <f>'03 - VRN'!F33</f>
        <v>0</v>
      </c>
      <c r="BA57" s="93">
        <f>'03 - VRN'!F34</f>
        <v>0</v>
      </c>
      <c r="BB57" s="93">
        <f>'03 - VRN'!F35</f>
        <v>0</v>
      </c>
      <c r="BC57" s="93">
        <f>'03 - VRN'!F36</f>
        <v>0</v>
      </c>
      <c r="BD57" s="95">
        <f>'03 - VRN'!F37</f>
        <v>0</v>
      </c>
      <c r="BT57" s="91" t="s">
        <v>81</v>
      </c>
      <c r="BV57" s="91" t="s">
        <v>75</v>
      </c>
      <c r="BW57" s="91" t="s">
        <v>88</v>
      </c>
      <c r="BX57" s="91" t="s">
        <v>5</v>
      </c>
      <c r="CL57" s="91" t="s">
        <v>19</v>
      </c>
      <c r="CM57" s="91" t="s">
        <v>81</v>
      </c>
    </row>
    <row r="58" spans="1:91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</row>
    <row r="59" spans="1:91" s="1" customFormat="1" ht="6.9" customHeight="1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</row>
  </sheetData>
  <sheetProtection algorithmName="SHA-512" hashValue="Cyh2idrubcAsOFugBt+zyq6qgYRWA+pCiBjSpZDJByL4ERxcpODGFimFk+9cgwmm9/4VuAaAf5NtYagPDdETWA==" saltValue="LR02zekChKyyhMvu2Gn37he/OqYuKk7fMHtTsG4E+tip4m3+RIjNaBLIAjIvAaghnGhMudUbPuuP/4D4e3HDuw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1 - Stavební úpravy'!C2" display="/" xr:uid="{00000000-0004-0000-0000-000000000000}"/>
    <hyperlink ref="A56" location="'02 - Lodžie'!C2" display="/" xr:uid="{00000000-0004-0000-0000-000001000000}"/>
    <hyperlink ref="A57" location="'03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7"/>
  <sheetViews>
    <sheetView showGridLines="0" tabSelected="1" workbookViewId="0">
      <selection activeCell="J506" sqref="J506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11.710937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82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81</v>
      </c>
    </row>
    <row r="4" spans="2:46" ht="24.9" customHeight="1">
      <c r="B4" s="19"/>
      <c r="D4" s="100" t="s">
        <v>89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350" t="str">
        <f>'Rekapitulace stavby'!K6</f>
        <v>Zateplení domů a oprava střech na ul. Jateční v Bohumíně - II., č. p. 152</v>
      </c>
      <c r="F7" s="351"/>
      <c r="G7" s="351"/>
      <c r="H7" s="351"/>
      <c r="L7" s="19"/>
    </row>
    <row r="8" spans="2:46" s="1" customFormat="1" ht="12" customHeight="1">
      <c r="B8" s="37"/>
      <c r="D8" s="101" t="s">
        <v>90</v>
      </c>
      <c r="I8" s="102"/>
      <c r="L8" s="37"/>
    </row>
    <row r="9" spans="2:46" s="1" customFormat="1" ht="36.9" customHeight="1">
      <c r="B9" s="37"/>
      <c r="E9" s="352" t="s">
        <v>91</v>
      </c>
      <c r="F9" s="353"/>
      <c r="G9" s="353"/>
      <c r="H9" s="353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19</v>
      </c>
      <c r="I11" s="103" t="s">
        <v>20</v>
      </c>
      <c r="J11" s="16" t="s">
        <v>19</v>
      </c>
      <c r="L11" s="37"/>
    </row>
    <row r="12" spans="2:46" s="1" customFormat="1" ht="12" customHeight="1">
      <c r="B12" s="37"/>
      <c r="D12" s="101" t="s">
        <v>21</v>
      </c>
      <c r="F12" s="16" t="s">
        <v>22</v>
      </c>
      <c r="I12" s="103" t="s">
        <v>23</v>
      </c>
      <c r="J12" s="104" t="str">
        <f>'Rekapitulace stavby'!AN8</f>
        <v>14. 12. 2018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25</v>
      </c>
      <c r="I14" s="103" t="s">
        <v>26</v>
      </c>
      <c r="J14" s="16" t="s">
        <v>19</v>
      </c>
      <c r="L14" s="37"/>
    </row>
    <row r="15" spans="2:46" s="1" customFormat="1" ht="18" customHeight="1">
      <c r="B15" s="37"/>
      <c r="E15" s="16" t="s">
        <v>27</v>
      </c>
      <c r="I15" s="103" t="s">
        <v>28</v>
      </c>
      <c r="J15" s="16" t="s">
        <v>19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29</v>
      </c>
      <c r="I17" s="103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54" t="str">
        <f>'Rekapitulace stavby'!E14</f>
        <v>Vyplň údaj</v>
      </c>
      <c r="F18" s="355"/>
      <c r="G18" s="355"/>
      <c r="H18" s="355"/>
      <c r="I18" s="103" t="s">
        <v>28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31</v>
      </c>
      <c r="I20" s="103" t="s">
        <v>26</v>
      </c>
      <c r="J20" s="16" t="s">
        <v>32</v>
      </c>
      <c r="L20" s="37"/>
    </row>
    <row r="21" spans="2:12" s="1" customFormat="1" ht="18" customHeight="1">
      <c r="B21" s="37"/>
      <c r="E21" s="16" t="s">
        <v>33</v>
      </c>
      <c r="I21" s="103" t="s">
        <v>28</v>
      </c>
      <c r="J21" s="16" t="s">
        <v>19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35</v>
      </c>
      <c r="I23" s="103" t="s">
        <v>26</v>
      </c>
      <c r="J23" s="16" t="s">
        <v>19</v>
      </c>
      <c r="L23" s="37"/>
    </row>
    <row r="24" spans="2:12" s="1" customFormat="1" ht="18" customHeight="1">
      <c r="B24" s="37"/>
      <c r="E24" s="16" t="s">
        <v>36</v>
      </c>
      <c r="I24" s="103" t="s">
        <v>28</v>
      </c>
      <c r="J24" s="16" t="s">
        <v>19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37</v>
      </c>
      <c r="I26" s="102"/>
      <c r="L26" s="37"/>
    </row>
    <row r="27" spans="2:12" s="6" customFormat="1" ht="14.4" customHeight="1">
      <c r="B27" s="105"/>
      <c r="E27" s="356" t="s">
        <v>19</v>
      </c>
      <c r="F27" s="356"/>
      <c r="G27" s="356"/>
      <c r="H27" s="356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ROUND(J98,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" customHeight="1">
      <c r="B33" s="37"/>
      <c r="D33" s="101" t="s">
        <v>43</v>
      </c>
      <c r="E33" s="101" t="s">
        <v>44</v>
      </c>
      <c r="F33" s="112">
        <f>ROUND((SUM(BE98:BE526)),  2)</f>
        <v>0</v>
      </c>
      <c r="I33" s="113">
        <v>0.21</v>
      </c>
      <c r="J33" s="112">
        <f>ROUND(((SUM(BE98:BE526))*I33),  2)</f>
        <v>0</v>
      </c>
      <c r="L33" s="37"/>
    </row>
    <row r="34" spans="2:12" s="1" customFormat="1" ht="14.4" customHeight="1">
      <c r="B34" s="37"/>
      <c r="E34" s="101" t="s">
        <v>45</v>
      </c>
      <c r="F34" s="112">
        <f>ROUND((SUM(BF98:BF526)),  2)</f>
        <v>0</v>
      </c>
      <c r="I34" s="113">
        <v>0.15</v>
      </c>
      <c r="J34" s="112">
        <f>ROUND(((SUM(BF98:BF526))*I34),  2)</f>
        <v>0</v>
      </c>
      <c r="L34" s="37"/>
    </row>
    <row r="35" spans="2:12" s="1" customFormat="1" ht="14.4" hidden="1" customHeight="1">
      <c r="B35" s="37"/>
      <c r="E35" s="101" t="s">
        <v>46</v>
      </c>
      <c r="F35" s="112">
        <f>ROUND((SUM(BG98:BG526)),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47</v>
      </c>
      <c r="F36" s="112">
        <f>ROUND((SUM(BH98:BH526)),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48</v>
      </c>
      <c r="F37" s="112">
        <f>ROUND((SUM(BI98:BI526)),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92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357" t="str">
        <f>E7</f>
        <v>Zateplení domů a oprava střech na ul. Jateční v Bohumíně - II., č. p. 152</v>
      </c>
      <c r="F48" s="358"/>
      <c r="G48" s="358"/>
      <c r="H48" s="358"/>
      <c r="I48" s="102"/>
      <c r="J48" s="34"/>
      <c r="K48" s="34"/>
      <c r="L48" s="37"/>
    </row>
    <row r="49" spans="2:47" s="1" customFormat="1" ht="12" customHeight="1">
      <c r="B49" s="33"/>
      <c r="C49" s="28" t="s">
        <v>90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330" t="str">
        <f>E9</f>
        <v>01 - Stavební úpravy</v>
      </c>
      <c r="F50" s="329"/>
      <c r="G50" s="329"/>
      <c r="H50" s="329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Bohumín</v>
      </c>
      <c r="G52" s="34"/>
      <c r="H52" s="34"/>
      <c r="I52" s="103" t="s">
        <v>23</v>
      </c>
      <c r="J52" s="54" t="str">
        <f>IF(J12="","",J12)</f>
        <v>14. 12. 2018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25</v>
      </c>
      <c r="D54" s="34"/>
      <c r="E54" s="34"/>
      <c r="F54" s="26" t="str">
        <f>E15</f>
        <v>Město Bohumín</v>
      </c>
      <c r="G54" s="34"/>
      <c r="H54" s="34"/>
      <c r="I54" s="103" t="s">
        <v>31</v>
      </c>
      <c r="J54" s="31" t="str">
        <f>E21</f>
        <v>BENUTA PRO s.r.o.</v>
      </c>
      <c r="K54" s="34"/>
      <c r="L54" s="37"/>
    </row>
    <row r="55" spans="2:47" s="1" customFormat="1" ht="12.6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3" t="s">
        <v>35</v>
      </c>
      <c r="J55" s="31" t="str">
        <f>E24</f>
        <v>Ing. T. Pacola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93</v>
      </c>
      <c r="D57" s="129"/>
      <c r="E57" s="129"/>
      <c r="F57" s="129"/>
      <c r="G57" s="129"/>
      <c r="H57" s="129"/>
      <c r="I57" s="130"/>
      <c r="J57" s="131" t="s">
        <v>94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71</v>
      </c>
      <c r="D59" s="34"/>
      <c r="E59" s="34"/>
      <c r="F59" s="34"/>
      <c r="G59" s="34"/>
      <c r="H59" s="34"/>
      <c r="I59" s="102"/>
      <c r="J59" s="72">
        <f>J98</f>
        <v>0</v>
      </c>
      <c r="K59" s="34"/>
      <c r="L59" s="37"/>
      <c r="AU59" s="16" t="s">
        <v>95</v>
      </c>
    </row>
    <row r="60" spans="2:47" s="7" customFormat="1" ht="24.9" customHeight="1">
      <c r="B60" s="133"/>
      <c r="C60" s="134"/>
      <c r="D60" s="135" t="s">
        <v>96</v>
      </c>
      <c r="E60" s="136"/>
      <c r="F60" s="136"/>
      <c r="G60" s="136"/>
      <c r="H60" s="136"/>
      <c r="I60" s="137"/>
      <c r="J60" s="138">
        <f>J99</f>
        <v>0</v>
      </c>
      <c r="K60" s="134"/>
      <c r="L60" s="139"/>
    </row>
    <row r="61" spans="2:47" s="8" customFormat="1" ht="19.95" customHeight="1">
      <c r="B61" s="140"/>
      <c r="C61" s="141"/>
      <c r="D61" s="142" t="s">
        <v>97</v>
      </c>
      <c r="E61" s="143"/>
      <c r="F61" s="143"/>
      <c r="G61" s="143"/>
      <c r="H61" s="143"/>
      <c r="I61" s="144"/>
      <c r="J61" s="145">
        <f>J100</f>
        <v>0</v>
      </c>
      <c r="K61" s="141"/>
      <c r="L61" s="146"/>
    </row>
    <row r="62" spans="2:47" s="8" customFormat="1" ht="19.95" customHeight="1">
      <c r="B62" s="140"/>
      <c r="C62" s="141"/>
      <c r="D62" s="142" t="s">
        <v>98</v>
      </c>
      <c r="E62" s="143"/>
      <c r="F62" s="143"/>
      <c r="G62" s="143"/>
      <c r="H62" s="143"/>
      <c r="I62" s="144"/>
      <c r="J62" s="145">
        <f>J117</f>
        <v>0</v>
      </c>
      <c r="K62" s="141"/>
      <c r="L62" s="146"/>
    </row>
    <row r="63" spans="2:47" s="8" customFormat="1" ht="19.95" customHeight="1">
      <c r="B63" s="140"/>
      <c r="C63" s="141"/>
      <c r="D63" s="142" t="s">
        <v>99</v>
      </c>
      <c r="E63" s="143"/>
      <c r="F63" s="143"/>
      <c r="G63" s="143"/>
      <c r="H63" s="143"/>
      <c r="I63" s="144"/>
      <c r="J63" s="145">
        <f>J124</f>
        <v>0</v>
      </c>
      <c r="K63" s="141"/>
      <c r="L63" s="146"/>
    </row>
    <row r="64" spans="2:47" s="8" customFormat="1" ht="19.95" customHeight="1">
      <c r="B64" s="140"/>
      <c r="C64" s="141"/>
      <c r="D64" s="142" t="s">
        <v>100</v>
      </c>
      <c r="E64" s="143"/>
      <c r="F64" s="143"/>
      <c r="G64" s="143"/>
      <c r="H64" s="143"/>
      <c r="I64" s="144"/>
      <c r="J64" s="145">
        <f>J130</f>
        <v>0</v>
      </c>
      <c r="K64" s="141"/>
      <c r="L64" s="146"/>
    </row>
    <row r="65" spans="2:12" s="8" customFormat="1" ht="19.95" customHeight="1">
      <c r="B65" s="140"/>
      <c r="C65" s="141"/>
      <c r="D65" s="142" t="s">
        <v>101</v>
      </c>
      <c r="E65" s="143"/>
      <c r="F65" s="143"/>
      <c r="G65" s="143"/>
      <c r="H65" s="143"/>
      <c r="I65" s="144"/>
      <c r="J65" s="145">
        <f>J300</f>
        <v>0</v>
      </c>
      <c r="K65" s="141"/>
      <c r="L65" s="146"/>
    </row>
    <row r="66" spans="2:12" s="8" customFormat="1" ht="19.95" customHeight="1">
      <c r="B66" s="140"/>
      <c r="C66" s="141"/>
      <c r="D66" s="142" t="s">
        <v>102</v>
      </c>
      <c r="E66" s="143"/>
      <c r="F66" s="143"/>
      <c r="G66" s="143"/>
      <c r="H66" s="143"/>
      <c r="I66" s="144"/>
      <c r="J66" s="145">
        <f>J356</f>
        <v>0</v>
      </c>
      <c r="K66" s="141"/>
      <c r="L66" s="146"/>
    </row>
    <row r="67" spans="2:12" s="8" customFormat="1" ht="19.95" customHeight="1">
      <c r="B67" s="140"/>
      <c r="C67" s="141"/>
      <c r="D67" s="142" t="s">
        <v>103</v>
      </c>
      <c r="E67" s="143"/>
      <c r="F67" s="143"/>
      <c r="G67" s="143"/>
      <c r="H67" s="143"/>
      <c r="I67" s="144"/>
      <c r="J67" s="145">
        <f>J368</f>
        <v>0</v>
      </c>
      <c r="K67" s="141"/>
      <c r="L67" s="146"/>
    </row>
    <row r="68" spans="2:12" s="7" customFormat="1" ht="24.9" customHeight="1">
      <c r="B68" s="133"/>
      <c r="C68" s="134"/>
      <c r="D68" s="135" t="s">
        <v>104</v>
      </c>
      <c r="E68" s="136"/>
      <c r="F68" s="136"/>
      <c r="G68" s="136"/>
      <c r="H68" s="136"/>
      <c r="I68" s="137"/>
      <c r="J68" s="138">
        <f>J371</f>
        <v>0</v>
      </c>
      <c r="K68" s="134"/>
      <c r="L68" s="139"/>
    </row>
    <row r="69" spans="2:12" s="8" customFormat="1" ht="19.95" customHeight="1">
      <c r="B69" s="140"/>
      <c r="C69" s="141"/>
      <c r="D69" s="142" t="s">
        <v>105</v>
      </c>
      <c r="E69" s="143"/>
      <c r="F69" s="143"/>
      <c r="G69" s="143"/>
      <c r="H69" s="143"/>
      <c r="I69" s="144"/>
      <c r="J69" s="145">
        <f>J372</f>
        <v>0</v>
      </c>
      <c r="K69" s="141"/>
      <c r="L69" s="146"/>
    </row>
    <row r="70" spans="2:12" s="8" customFormat="1" ht="19.95" customHeight="1">
      <c r="B70" s="140"/>
      <c r="C70" s="141"/>
      <c r="D70" s="142" t="s">
        <v>106</v>
      </c>
      <c r="E70" s="143"/>
      <c r="F70" s="143"/>
      <c r="G70" s="143"/>
      <c r="H70" s="143"/>
      <c r="I70" s="144"/>
      <c r="J70" s="145">
        <f>J381</f>
        <v>0</v>
      </c>
      <c r="K70" s="141"/>
      <c r="L70" s="146"/>
    </row>
    <row r="71" spans="2:12" s="8" customFormat="1" ht="19.95" customHeight="1">
      <c r="B71" s="140"/>
      <c r="C71" s="141"/>
      <c r="D71" s="142" t="s">
        <v>107</v>
      </c>
      <c r="E71" s="143"/>
      <c r="F71" s="143"/>
      <c r="G71" s="143"/>
      <c r="H71" s="143"/>
      <c r="I71" s="144"/>
      <c r="J71" s="145">
        <f>J384</f>
        <v>0</v>
      </c>
      <c r="K71" s="141"/>
      <c r="L71" s="146"/>
    </row>
    <row r="72" spans="2:12" s="8" customFormat="1" ht="19.95" customHeight="1">
      <c r="B72" s="140"/>
      <c r="C72" s="141"/>
      <c r="D72" s="142" t="s">
        <v>108</v>
      </c>
      <c r="E72" s="143"/>
      <c r="F72" s="143"/>
      <c r="G72" s="143"/>
      <c r="H72" s="143"/>
      <c r="I72" s="144"/>
      <c r="J72" s="145">
        <f>J390</f>
        <v>0</v>
      </c>
      <c r="K72" s="141"/>
      <c r="L72" s="146"/>
    </row>
    <row r="73" spans="2:12" s="8" customFormat="1" ht="19.95" customHeight="1">
      <c r="B73" s="140"/>
      <c r="C73" s="141"/>
      <c r="D73" s="142" t="s">
        <v>109</v>
      </c>
      <c r="E73" s="143"/>
      <c r="F73" s="143"/>
      <c r="G73" s="143"/>
      <c r="H73" s="143"/>
      <c r="I73" s="144"/>
      <c r="J73" s="145">
        <f>J402</f>
        <v>0</v>
      </c>
      <c r="K73" s="141"/>
      <c r="L73" s="146"/>
    </row>
    <row r="74" spans="2:12" s="8" customFormat="1" ht="19.95" customHeight="1">
      <c r="B74" s="140"/>
      <c r="C74" s="141"/>
      <c r="D74" s="142" t="s">
        <v>110</v>
      </c>
      <c r="E74" s="143"/>
      <c r="F74" s="143"/>
      <c r="G74" s="143"/>
      <c r="H74" s="143"/>
      <c r="I74" s="144"/>
      <c r="J74" s="145">
        <f>J455</f>
        <v>0</v>
      </c>
      <c r="K74" s="141"/>
      <c r="L74" s="146"/>
    </row>
    <row r="75" spans="2:12" s="8" customFormat="1" ht="19.95" customHeight="1">
      <c r="B75" s="140"/>
      <c r="C75" s="141"/>
      <c r="D75" s="142" t="s">
        <v>111</v>
      </c>
      <c r="E75" s="143"/>
      <c r="F75" s="143"/>
      <c r="G75" s="143"/>
      <c r="H75" s="143"/>
      <c r="I75" s="144"/>
      <c r="J75" s="145">
        <f>J462</f>
        <v>0</v>
      </c>
      <c r="K75" s="141"/>
      <c r="L75" s="146"/>
    </row>
    <row r="76" spans="2:12" s="8" customFormat="1" ht="19.95" customHeight="1">
      <c r="B76" s="140"/>
      <c r="C76" s="141"/>
      <c r="D76" s="142" t="s">
        <v>112</v>
      </c>
      <c r="E76" s="143"/>
      <c r="F76" s="143"/>
      <c r="G76" s="143"/>
      <c r="H76" s="143"/>
      <c r="I76" s="144"/>
      <c r="J76" s="145">
        <f>J472</f>
        <v>0</v>
      </c>
      <c r="K76" s="141"/>
      <c r="L76" s="146"/>
    </row>
    <row r="77" spans="2:12" s="8" customFormat="1" ht="19.95" customHeight="1">
      <c r="B77" s="140"/>
      <c r="C77" s="141"/>
      <c r="D77" s="142" t="s">
        <v>113</v>
      </c>
      <c r="E77" s="143"/>
      <c r="F77" s="143"/>
      <c r="G77" s="143"/>
      <c r="H77" s="143"/>
      <c r="I77" s="144"/>
      <c r="J77" s="145">
        <f>J507</f>
        <v>0</v>
      </c>
      <c r="K77" s="141"/>
      <c r="L77" s="146"/>
    </row>
    <row r="78" spans="2:12" s="8" customFormat="1" ht="19.95" customHeight="1">
      <c r="B78" s="140"/>
      <c r="C78" s="141"/>
      <c r="D78" s="142" t="s">
        <v>114</v>
      </c>
      <c r="E78" s="143"/>
      <c r="F78" s="143"/>
      <c r="G78" s="143"/>
      <c r="H78" s="143"/>
      <c r="I78" s="144"/>
      <c r="J78" s="145">
        <f>J519</f>
        <v>0</v>
      </c>
      <c r="K78" s="141"/>
      <c r="L78" s="146"/>
    </row>
    <row r="79" spans="2:12" s="1" customFormat="1" ht="21.7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6.9" customHeight="1">
      <c r="B80" s="45"/>
      <c r="C80" s="46"/>
      <c r="D80" s="46"/>
      <c r="E80" s="46"/>
      <c r="F80" s="46"/>
      <c r="G80" s="46"/>
      <c r="H80" s="46"/>
      <c r="I80" s="124"/>
      <c r="J80" s="46"/>
      <c r="K80" s="46"/>
      <c r="L80" s="37"/>
    </row>
    <row r="84" spans="2:12" s="1" customFormat="1" ht="6.9" customHeight="1">
      <c r="B84" s="47"/>
      <c r="C84" s="48"/>
      <c r="D84" s="48"/>
      <c r="E84" s="48"/>
      <c r="F84" s="48"/>
      <c r="G84" s="48"/>
      <c r="H84" s="48"/>
      <c r="I84" s="127"/>
      <c r="J84" s="48"/>
      <c r="K84" s="48"/>
      <c r="L84" s="37"/>
    </row>
    <row r="85" spans="2:12" s="1" customFormat="1" ht="24.9" customHeight="1">
      <c r="B85" s="33"/>
      <c r="C85" s="22" t="s">
        <v>115</v>
      </c>
      <c r="D85" s="34"/>
      <c r="E85" s="34"/>
      <c r="F85" s="34"/>
      <c r="G85" s="34"/>
      <c r="H85" s="34"/>
      <c r="I85" s="102"/>
      <c r="J85" s="34"/>
      <c r="K85" s="34"/>
      <c r="L85" s="37"/>
    </row>
    <row r="86" spans="2:12" s="1" customFormat="1" ht="6.9" customHeight="1">
      <c r="B86" s="33"/>
      <c r="C86" s="34"/>
      <c r="D86" s="34"/>
      <c r="E86" s="34"/>
      <c r="F86" s="34"/>
      <c r="G86" s="34"/>
      <c r="H86" s="34"/>
      <c r="I86" s="102"/>
      <c r="J86" s="34"/>
      <c r="K86" s="34"/>
      <c r="L86" s="37"/>
    </row>
    <row r="87" spans="2:12" s="1" customFormat="1" ht="12" customHeight="1">
      <c r="B87" s="33"/>
      <c r="C87" s="28" t="s">
        <v>16</v>
      </c>
      <c r="D87" s="34"/>
      <c r="E87" s="34"/>
      <c r="F87" s="34"/>
      <c r="G87" s="34"/>
      <c r="H87" s="34"/>
      <c r="I87" s="102"/>
      <c r="J87" s="34"/>
      <c r="K87" s="34"/>
      <c r="L87" s="37"/>
    </row>
    <row r="88" spans="2:12" s="1" customFormat="1" ht="14.4" customHeight="1">
      <c r="B88" s="33"/>
      <c r="C88" s="34"/>
      <c r="D88" s="34"/>
      <c r="E88" s="357" t="str">
        <f>E7</f>
        <v>Zateplení domů a oprava střech na ul. Jateční v Bohumíně - II., č. p. 152</v>
      </c>
      <c r="F88" s="358"/>
      <c r="G88" s="358"/>
      <c r="H88" s="358"/>
      <c r="I88" s="102"/>
      <c r="J88" s="34"/>
      <c r="K88" s="34"/>
      <c r="L88" s="37"/>
    </row>
    <row r="89" spans="2:12" s="1" customFormat="1" ht="12" customHeight="1">
      <c r="B89" s="33"/>
      <c r="C89" s="28" t="s">
        <v>90</v>
      </c>
      <c r="D89" s="34"/>
      <c r="E89" s="34"/>
      <c r="F89" s="34"/>
      <c r="G89" s="34"/>
      <c r="H89" s="34"/>
      <c r="I89" s="102"/>
      <c r="J89" s="34"/>
      <c r="K89" s="34"/>
      <c r="L89" s="37"/>
    </row>
    <row r="90" spans="2:12" s="1" customFormat="1" ht="14.4" customHeight="1">
      <c r="B90" s="33"/>
      <c r="C90" s="34"/>
      <c r="D90" s="34"/>
      <c r="E90" s="330" t="str">
        <f>E9</f>
        <v>01 - Stavební úpravy</v>
      </c>
      <c r="F90" s="329"/>
      <c r="G90" s="329"/>
      <c r="H90" s="329"/>
      <c r="I90" s="102"/>
      <c r="J90" s="34"/>
      <c r="K90" s="34"/>
      <c r="L90" s="37"/>
    </row>
    <row r="91" spans="2:12" s="1" customFormat="1" ht="6.9" customHeight="1">
      <c r="B91" s="33"/>
      <c r="C91" s="34"/>
      <c r="D91" s="34"/>
      <c r="E91" s="34"/>
      <c r="F91" s="34"/>
      <c r="G91" s="34"/>
      <c r="H91" s="34"/>
      <c r="I91" s="102"/>
      <c r="J91" s="34"/>
      <c r="K91" s="34"/>
      <c r="L91" s="37"/>
    </row>
    <row r="92" spans="2:12" s="1" customFormat="1" ht="12" customHeight="1">
      <c r="B92" s="33"/>
      <c r="C92" s="28" t="s">
        <v>21</v>
      </c>
      <c r="D92" s="34"/>
      <c r="E92" s="34"/>
      <c r="F92" s="26" t="str">
        <f>F12</f>
        <v>Bohumín</v>
      </c>
      <c r="G92" s="34"/>
      <c r="H92" s="34"/>
      <c r="I92" s="103" t="s">
        <v>23</v>
      </c>
      <c r="J92" s="54" t="str">
        <f>IF(J12="","",J12)</f>
        <v>14. 12. 2018</v>
      </c>
      <c r="K92" s="34"/>
      <c r="L92" s="37"/>
    </row>
    <row r="93" spans="2:12" s="1" customFormat="1" ht="6.9" customHeight="1">
      <c r="B93" s="33"/>
      <c r="C93" s="34"/>
      <c r="D93" s="34"/>
      <c r="E93" s="34"/>
      <c r="F93" s="34"/>
      <c r="G93" s="34"/>
      <c r="H93" s="34"/>
      <c r="I93" s="102"/>
      <c r="J93" s="34"/>
      <c r="K93" s="34"/>
      <c r="L93" s="37"/>
    </row>
    <row r="94" spans="2:12" s="1" customFormat="1" ht="12.6" customHeight="1">
      <c r="B94" s="33"/>
      <c r="C94" s="28" t="s">
        <v>25</v>
      </c>
      <c r="D94" s="34"/>
      <c r="E94" s="34"/>
      <c r="F94" s="26" t="str">
        <f>E15</f>
        <v>Město Bohumín</v>
      </c>
      <c r="G94" s="34"/>
      <c r="H94" s="34"/>
      <c r="I94" s="103" t="s">
        <v>31</v>
      </c>
      <c r="J94" s="31" t="str">
        <f>E21</f>
        <v>BENUTA PRO s.r.o.</v>
      </c>
      <c r="K94" s="34"/>
      <c r="L94" s="37"/>
    </row>
    <row r="95" spans="2:12" s="1" customFormat="1" ht="12.6" customHeight="1">
      <c r="B95" s="33"/>
      <c r="C95" s="28" t="s">
        <v>29</v>
      </c>
      <c r="D95" s="34"/>
      <c r="E95" s="34"/>
      <c r="F95" s="26" t="str">
        <f>IF(E18="","",E18)</f>
        <v>Vyplň údaj</v>
      </c>
      <c r="G95" s="34"/>
      <c r="H95" s="34"/>
      <c r="I95" s="103" t="s">
        <v>35</v>
      </c>
      <c r="J95" s="31" t="str">
        <f>E24</f>
        <v>Ing. T. Pacola</v>
      </c>
      <c r="K95" s="34"/>
      <c r="L95" s="37"/>
    </row>
    <row r="96" spans="2:12" s="1" customFormat="1" ht="10.35" customHeight="1">
      <c r="B96" s="33"/>
      <c r="C96" s="34"/>
      <c r="D96" s="34"/>
      <c r="E96" s="34"/>
      <c r="F96" s="34"/>
      <c r="G96" s="34"/>
      <c r="H96" s="34"/>
      <c r="I96" s="102"/>
      <c r="J96" s="34"/>
      <c r="K96" s="34"/>
      <c r="L96" s="37"/>
    </row>
    <row r="97" spans="2:65" s="9" customFormat="1" ht="29.25" customHeight="1">
      <c r="B97" s="147"/>
      <c r="C97" s="148" t="s">
        <v>116</v>
      </c>
      <c r="D97" s="149" t="s">
        <v>58</v>
      </c>
      <c r="E97" s="149" t="s">
        <v>54</v>
      </c>
      <c r="F97" s="149" t="s">
        <v>55</v>
      </c>
      <c r="G97" s="149" t="s">
        <v>117</v>
      </c>
      <c r="H97" s="149" t="s">
        <v>118</v>
      </c>
      <c r="I97" s="150" t="s">
        <v>119</v>
      </c>
      <c r="J97" s="149" t="s">
        <v>94</v>
      </c>
      <c r="K97" s="151" t="s">
        <v>120</v>
      </c>
      <c r="L97" s="152"/>
      <c r="M97" s="63" t="s">
        <v>19</v>
      </c>
      <c r="N97" s="64" t="s">
        <v>43</v>
      </c>
      <c r="O97" s="64" t="s">
        <v>121</v>
      </c>
      <c r="P97" s="64" t="s">
        <v>122</v>
      </c>
      <c r="Q97" s="64" t="s">
        <v>123</v>
      </c>
      <c r="R97" s="64" t="s">
        <v>124</v>
      </c>
      <c r="S97" s="64" t="s">
        <v>125</v>
      </c>
      <c r="T97" s="65" t="s">
        <v>126</v>
      </c>
    </row>
    <row r="98" spans="2:65" s="1" customFormat="1" ht="22.8" customHeight="1">
      <c r="B98" s="33"/>
      <c r="C98" s="70" t="s">
        <v>127</v>
      </c>
      <c r="D98" s="34"/>
      <c r="E98" s="34"/>
      <c r="F98" s="34"/>
      <c r="G98" s="34"/>
      <c r="H98" s="34"/>
      <c r="I98" s="102"/>
      <c r="J98" s="153">
        <f>BK98</f>
        <v>0</v>
      </c>
      <c r="K98" s="34"/>
      <c r="L98" s="37"/>
      <c r="M98" s="66"/>
      <c r="N98" s="67"/>
      <c r="O98" s="67"/>
      <c r="P98" s="154">
        <f>P99+P371</f>
        <v>0</v>
      </c>
      <c r="Q98" s="67"/>
      <c r="R98" s="154">
        <f>R99+R371</f>
        <v>81.993716770000006</v>
      </c>
      <c r="S98" s="67"/>
      <c r="T98" s="155">
        <f>T99+T371</f>
        <v>29.963259270000002</v>
      </c>
      <c r="AT98" s="16" t="s">
        <v>72</v>
      </c>
      <c r="AU98" s="16" t="s">
        <v>95</v>
      </c>
      <c r="BK98" s="156">
        <f>BK99+BK371</f>
        <v>0</v>
      </c>
    </row>
    <row r="99" spans="2:65" s="10" customFormat="1" ht="25.95" customHeight="1">
      <c r="B99" s="157"/>
      <c r="C99" s="158"/>
      <c r="D99" s="159" t="s">
        <v>72</v>
      </c>
      <c r="E99" s="160" t="s">
        <v>128</v>
      </c>
      <c r="F99" s="160" t="s">
        <v>129</v>
      </c>
      <c r="G99" s="158"/>
      <c r="H99" s="158"/>
      <c r="I99" s="161"/>
      <c r="J99" s="162">
        <f>BK99</f>
        <v>0</v>
      </c>
      <c r="K99" s="158"/>
      <c r="L99" s="163"/>
      <c r="M99" s="164"/>
      <c r="N99" s="165"/>
      <c r="O99" s="165"/>
      <c r="P99" s="166">
        <f>P100+P117+P124+P130+P300+P356+P368</f>
        <v>0</v>
      </c>
      <c r="Q99" s="165"/>
      <c r="R99" s="166">
        <f>R100+R117+R124+R130+R300+R356+R368</f>
        <v>33.695713079999997</v>
      </c>
      <c r="S99" s="165"/>
      <c r="T99" s="167">
        <f>T100+T117+T124+T130+T300+T356+T368</f>
        <v>13.21686</v>
      </c>
      <c r="AR99" s="168" t="s">
        <v>81</v>
      </c>
      <c r="AT99" s="169" t="s">
        <v>72</v>
      </c>
      <c r="AU99" s="169" t="s">
        <v>73</v>
      </c>
      <c r="AY99" s="168" t="s">
        <v>130</v>
      </c>
      <c r="BK99" s="170">
        <f>BK100+BK117+BK124+BK130+BK300+BK356+BK368</f>
        <v>0</v>
      </c>
    </row>
    <row r="100" spans="2:65" s="10" customFormat="1" ht="22.8" customHeight="1">
      <c r="B100" s="157"/>
      <c r="C100" s="158"/>
      <c r="D100" s="159" t="s">
        <v>72</v>
      </c>
      <c r="E100" s="171" t="s">
        <v>81</v>
      </c>
      <c r="F100" s="171" t="s">
        <v>131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SUM(P101:P116)</f>
        <v>0</v>
      </c>
      <c r="Q100" s="165"/>
      <c r="R100" s="166">
        <f>SUM(R101:R116)</f>
        <v>2.3700000000000001E-3</v>
      </c>
      <c r="S100" s="165"/>
      <c r="T100" s="167">
        <f>SUM(T101:T116)</f>
        <v>10.0725</v>
      </c>
      <c r="AR100" s="168" t="s">
        <v>81</v>
      </c>
      <c r="AT100" s="169" t="s">
        <v>72</v>
      </c>
      <c r="AU100" s="169" t="s">
        <v>81</v>
      </c>
      <c r="AY100" s="168" t="s">
        <v>130</v>
      </c>
      <c r="BK100" s="170">
        <f>SUM(BK101:BK116)</f>
        <v>0</v>
      </c>
    </row>
    <row r="101" spans="2:65" s="1" customFormat="1" ht="20.399999999999999" customHeight="1">
      <c r="B101" s="33"/>
      <c r="C101" s="173" t="s">
        <v>81</v>
      </c>
      <c r="D101" s="173" t="s">
        <v>132</v>
      </c>
      <c r="E101" s="174" t="s">
        <v>133</v>
      </c>
      <c r="F101" s="175" t="s">
        <v>134</v>
      </c>
      <c r="G101" s="176" t="s">
        <v>135</v>
      </c>
      <c r="H101" s="177">
        <v>39.5</v>
      </c>
      <c r="I101" s="178"/>
      <c r="J101" s="179">
        <f>ROUND(I101*H101,2)</f>
        <v>0</v>
      </c>
      <c r="K101" s="175" t="s">
        <v>136</v>
      </c>
      <c r="L101" s="37"/>
      <c r="M101" s="180" t="s">
        <v>19</v>
      </c>
      <c r="N101" s="181" t="s">
        <v>45</v>
      </c>
      <c r="O101" s="59"/>
      <c r="P101" s="182">
        <f>O101*H101</f>
        <v>0</v>
      </c>
      <c r="Q101" s="182">
        <v>0</v>
      </c>
      <c r="R101" s="182">
        <f>Q101*H101</f>
        <v>0</v>
      </c>
      <c r="S101" s="182">
        <v>0.255</v>
      </c>
      <c r="T101" s="183">
        <f>S101*H101</f>
        <v>10.0725</v>
      </c>
      <c r="AR101" s="16" t="s">
        <v>137</v>
      </c>
      <c r="AT101" s="16" t="s">
        <v>132</v>
      </c>
      <c r="AU101" s="16" t="s">
        <v>138</v>
      </c>
      <c r="AY101" s="16" t="s">
        <v>130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138</v>
      </c>
      <c r="BK101" s="184">
        <f>ROUND(I101*H101,2)</f>
        <v>0</v>
      </c>
      <c r="BL101" s="16" t="s">
        <v>137</v>
      </c>
      <c r="BM101" s="16" t="s">
        <v>139</v>
      </c>
    </row>
    <row r="102" spans="2:65" s="1" customFormat="1" ht="28.8">
      <c r="B102" s="33"/>
      <c r="C102" s="34"/>
      <c r="D102" s="185" t="s">
        <v>140</v>
      </c>
      <c r="E102" s="34"/>
      <c r="F102" s="186" t="s">
        <v>141</v>
      </c>
      <c r="G102" s="34"/>
      <c r="H102" s="34"/>
      <c r="I102" s="102"/>
      <c r="J102" s="34"/>
      <c r="K102" s="34"/>
      <c r="L102" s="37"/>
      <c r="M102" s="187"/>
      <c r="N102" s="59"/>
      <c r="O102" s="59"/>
      <c r="P102" s="59"/>
      <c r="Q102" s="59"/>
      <c r="R102" s="59"/>
      <c r="S102" s="59"/>
      <c r="T102" s="60"/>
      <c r="AT102" s="16" t="s">
        <v>140</v>
      </c>
      <c r="AU102" s="16" t="s">
        <v>138</v>
      </c>
    </row>
    <row r="103" spans="2:65" s="11" customFormat="1" ht="10.199999999999999">
      <c r="B103" s="188"/>
      <c r="C103" s="189"/>
      <c r="D103" s="185" t="s">
        <v>142</v>
      </c>
      <c r="E103" s="190" t="s">
        <v>19</v>
      </c>
      <c r="F103" s="191" t="s">
        <v>143</v>
      </c>
      <c r="G103" s="189"/>
      <c r="H103" s="192">
        <v>39.5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142</v>
      </c>
      <c r="AU103" s="198" t="s">
        <v>138</v>
      </c>
      <c r="AV103" s="11" t="s">
        <v>138</v>
      </c>
      <c r="AW103" s="11" t="s">
        <v>34</v>
      </c>
      <c r="AX103" s="11" t="s">
        <v>81</v>
      </c>
      <c r="AY103" s="198" t="s">
        <v>130</v>
      </c>
    </row>
    <row r="104" spans="2:65" s="1" customFormat="1" ht="20.399999999999999" customHeight="1">
      <c r="B104" s="33"/>
      <c r="C104" s="173" t="s">
        <v>138</v>
      </c>
      <c r="D104" s="173" t="s">
        <v>132</v>
      </c>
      <c r="E104" s="174" t="s">
        <v>144</v>
      </c>
      <c r="F104" s="175" t="s">
        <v>145</v>
      </c>
      <c r="G104" s="176" t="s">
        <v>146</v>
      </c>
      <c r="H104" s="177">
        <v>15.8</v>
      </c>
      <c r="I104" s="178"/>
      <c r="J104" s="179">
        <f>ROUND(I104*H104,2)</f>
        <v>0</v>
      </c>
      <c r="K104" s="175" t="s">
        <v>136</v>
      </c>
      <c r="L104" s="37"/>
      <c r="M104" s="180" t="s">
        <v>19</v>
      </c>
      <c r="N104" s="181" t="s">
        <v>45</v>
      </c>
      <c r="O104" s="59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6" t="s">
        <v>137</v>
      </c>
      <c r="AT104" s="16" t="s">
        <v>132</v>
      </c>
      <c r="AU104" s="16" t="s">
        <v>138</v>
      </c>
      <c r="AY104" s="16" t="s">
        <v>130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138</v>
      </c>
      <c r="BK104" s="184">
        <f>ROUND(I104*H104,2)</f>
        <v>0</v>
      </c>
      <c r="BL104" s="16" t="s">
        <v>137</v>
      </c>
      <c r="BM104" s="16" t="s">
        <v>147</v>
      </c>
    </row>
    <row r="105" spans="2:65" s="1" customFormat="1" ht="19.2">
      <c r="B105" s="33"/>
      <c r="C105" s="34"/>
      <c r="D105" s="185" t="s">
        <v>140</v>
      </c>
      <c r="E105" s="34"/>
      <c r="F105" s="186" t="s">
        <v>148</v>
      </c>
      <c r="G105" s="34"/>
      <c r="H105" s="34"/>
      <c r="I105" s="102"/>
      <c r="J105" s="34"/>
      <c r="K105" s="34"/>
      <c r="L105" s="37"/>
      <c r="M105" s="187"/>
      <c r="N105" s="59"/>
      <c r="O105" s="59"/>
      <c r="P105" s="59"/>
      <c r="Q105" s="59"/>
      <c r="R105" s="59"/>
      <c r="S105" s="59"/>
      <c r="T105" s="60"/>
      <c r="AT105" s="16" t="s">
        <v>140</v>
      </c>
      <c r="AU105" s="16" t="s">
        <v>138</v>
      </c>
    </row>
    <row r="106" spans="2:65" s="11" customFormat="1" ht="10.199999999999999">
      <c r="B106" s="188"/>
      <c r="C106" s="189"/>
      <c r="D106" s="185" t="s">
        <v>142</v>
      </c>
      <c r="E106" s="190" t="s">
        <v>19</v>
      </c>
      <c r="F106" s="191" t="s">
        <v>149</v>
      </c>
      <c r="G106" s="189"/>
      <c r="H106" s="192">
        <v>15.8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142</v>
      </c>
      <c r="AU106" s="198" t="s">
        <v>138</v>
      </c>
      <c r="AV106" s="11" t="s">
        <v>138</v>
      </c>
      <c r="AW106" s="11" t="s">
        <v>34</v>
      </c>
      <c r="AX106" s="11" t="s">
        <v>81</v>
      </c>
      <c r="AY106" s="198" t="s">
        <v>130</v>
      </c>
    </row>
    <row r="107" spans="2:65" s="1" customFormat="1" ht="20.399999999999999" customHeight="1">
      <c r="B107" s="33"/>
      <c r="C107" s="173" t="s">
        <v>150</v>
      </c>
      <c r="D107" s="173" t="s">
        <v>132</v>
      </c>
      <c r="E107" s="174" t="s">
        <v>151</v>
      </c>
      <c r="F107" s="175" t="s">
        <v>152</v>
      </c>
      <c r="G107" s="176" t="s">
        <v>146</v>
      </c>
      <c r="H107" s="177">
        <v>15.8</v>
      </c>
      <c r="I107" s="178"/>
      <c r="J107" s="179">
        <f>ROUND(I107*H107,2)</f>
        <v>0</v>
      </c>
      <c r="K107" s="175" t="s">
        <v>136</v>
      </c>
      <c r="L107" s="37"/>
      <c r="M107" s="180" t="s">
        <v>19</v>
      </c>
      <c r="N107" s="181" t="s">
        <v>45</v>
      </c>
      <c r="O107" s="59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6" t="s">
        <v>137</v>
      </c>
      <c r="AT107" s="16" t="s">
        <v>132</v>
      </c>
      <c r="AU107" s="16" t="s">
        <v>138</v>
      </c>
      <c r="AY107" s="16" t="s">
        <v>130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138</v>
      </c>
      <c r="BK107" s="184">
        <f>ROUND(I107*H107,2)</f>
        <v>0</v>
      </c>
      <c r="BL107" s="16" t="s">
        <v>137</v>
      </c>
      <c r="BM107" s="16" t="s">
        <v>153</v>
      </c>
    </row>
    <row r="108" spans="2:65" s="1" customFormat="1" ht="19.2">
      <c r="B108" s="33"/>
      <c r="C108" s="34"/>
      <c r="D108" s="185" t="s">
        <v>140</v>
      </c>
      <c r="E108" s="34"/>
      <c r="F108" s="186" t="s">
        <v>154</v>
      </c>
      <c r="G108" s="34"/>
      <c r="H108" s="34"/>
      <c r="I108" s="102"/>
      <c r="J108" s="34"/>
      <c r="K108" s="34"/>
      <c r="L108" s="37"/>
      <c r="M108" s="187"/>
      <c r="N108" s="59"/>
      <c r="O108" s="59"/>
      <c r="P108" s="59"/>
      <c r="Q108" s="59"/>
      <c r="R108" s="59"/>
      <c r="S108" s="59"/>
      <c r="T108" s="60"/>
      <c r="AT108" s="16" t="s">
        <v>140</v>
      </c>
      <c r="AU108" s="16" t="s">
        <v>138</v>
      </c>
    </row>
    <row r="109" spans="2:65" s="1" customFormat="1" ht="20.399999999999999" customHeight="1">
      <c r="B109" s="33"/>
      <c r="C109" s="173" t="s">
        <v>137</v>
      </c>
      <c r="D109" s="173" t="s">
        <v>132</v>
      </c>
      <c r="E109" s="174" t="s">
        <v>155</v>
      </c>
      <c r="F109" s="175" t="s">
        <v>156</v>
      </c>
      <c r="G109" s="176" t="s">
        <v>146</v>
      </c>
      <c r="H109" s="177">
        <v>15.8</v>
      </c>
      <c r="I109" s="178"/>
      <c r="J109" s="179">
        <f>ROUND(I109*H109,2)</f>
        <v>0</v>
      </c>
      <c r="K109" s="175" t="s">
        <v>136</v>
      </c>
      <c r="L109" s="37"/>
      <c r="M109" s="180" t="s">
        <v>19</v>
      </c>
      <c r="N109" s="181" t="s">
        <v>45</v>
      </c>
      <c r="O109" s="59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6" t="s">
        <v>137</v>
      </c>
      <c r="AT109" s="16" t="s">
        <v>132</v>
      </c>
      <c r="AU109" s="16" t="s">
        <v>138</v>
      </c>
      <c r="AY109" s="16" t="s">
        <v>130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138</v>
      </c>
      <c r="BK109" s="184">
        <f>ROUND(I109*H109,2)</f>
        <v>0</v>
      </c>
      <c r="BL109" s="16" t="s">
        <v>137</v>
      </c>
      <c r="BM109" s="16" t="s">
        <v>157</v>
      </c>
    </row>
    <row r="110" spans="2:65" s="1" customFormat="1" ht="19.2">
      <c r="B110" s="33"/>
      <c r="C110" s="34"/>
      <c r="D110" s="185" t="s">
        <v>140</v>
      </c>
      <c r="E110" s="34"/>
      <c r="F110" s="186" t="s">
        <v>158</v>
      </c>
      <c r="G110" s="34"/>
      <c r="H110" s="34"/>
      <c r="I110" s="102"/>
      <c r="J110" s="34"/>
      <c r="K110" s="34"/>
      <c r="L110" s="37"/>
      <c r="M110" s="187"/>
      <c r="N110" s="59"/>
      <c r="O110" s="59"/>
      <c r="P110" s="59"/>
      <c r="Q110" s="59"/>
      <c r="R110" s="59"/>
      <c r="S110" s="59"/>
      <c r="T110" s="60"/>
      <c r="AT110" s="16" t="s">
        <v>140</v>
      </c>
      <c r="AU110" s="16" t="s">
        <v>138</v>
      </c>
    </row>
    <row r="111" spans="2:65" s="1" customFormat="1" ht="20.399999999999999" customHeight="1">
      <c r="B111" s="33"/>
      <c r="C111" s="173" t="s">
        <v>159</v>
      </c>
      <c r="D111" s="173" t="s">
        <v>132</v>
      </c>
      <c r="E111" s="174" t="s">
        <v>160</v>
      </c>
      <c r="F111" s="175" t="s">
        <v>161</v>
      </c>
      <c r="G111" s="176" t="s">
        <v>135</v>
      </c>
      <c r="H111" s="177">
        <v>158</v>
      </c>
      <c r="I111" s="178"/>
      <c r="J111" s="179">
        <f>ROUND(I111*H111,2)</f>
        <v>0</v>
      </c>
      <c r="K111" s="175" t="s">
        <v>136</v>
      </c>
      <c r="L111" s="37"/>
      <c r="M111" s="180" t="s">
        <v>19</v>
      </c>
      <c r="N111" s="181" t="s">
        <v>45</v>
      </c>
      <c r="O111" s="59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6" t="s">
        <v>137</v>
      </c>
      <c r="AT111" s="16" t="s">
        <v>132</v>
      </c>
      <c r="AU111" s="16" t="s">
        <v>138</v>
      </c>
      <c r="AY111" s="16" t="s">
        <v>130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138</v>
      </c>
      <c r="BK111" s="184">
        <f>ROUND(I111*H111,2)</f>
        <v>0</v>
      </c>
      <c r="BL111" s="16" t="s">
        <v>137</v>
      </c>
      <c r="BM111" s="16" t="s">
        <v>162</v>
      </c>
    </row>
    <row r="112" spans="2:65" s="1" customFormat="1" ht="10.199999999999999">
      <c r="B112" s="33"/>
      <c r="C112" s="34"/>
      <c r="D112" s="185" t="s">
        <v>140</v>
      </c>
      <c r="E112" s="34"/>
      <c r="F112" s="186" t="s">
        <v>163</v>
      </c>
      <c r="G112" s="34"/>
      <c r="H112" s="34"/>
      <c r="I112" s="102"/>
      <c r="J112" s="34"/>
      <c r="K112" s="34"/>
      <c r="L112" s="37"/>
      <c r="M112" s="187"/>
      <c r="N112" s="59"/>
      <c r="O112" s="59"/>
      <c r="P112" s="59"/>
      <c r="Q112" s="59"/>
      <c r="R112" s="59"/>
      <c r="S112" s="59"/>
      <c r="T112" s="60"/>
      <c r="AT112" s="16" t="s">
        <v>140</v>
      </c>
      <c r="AU112" s="16" t="s">
        <v>138</v>
      </c>
    </row>
    <row r="113" spans="2:65" s="11" customFormat="1" ht="10.199999999999999">
      <c r="B113" s="188"/>
      <c r="C113" s="189"/>
      <c r="D113" s="185" t="s">
        <v>142</v>
      </c>
      <c r="E113" s="190" t="s">
        <v>19</v>
      </c>
      <c r="F113" s="191" t="s">
        <v>164</v>
      </c>
      <c r="G113" s="189"/>
      <c r="H113" s="192">
        <v>158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142</v>
      </c>
      <c r="AU113" s="198" t="s">
        <v>138</v>
      </c>
      <c r="AV113" s="11" t="s">
        <v>138</v>
      </c>
      <c r="AW113" s="11" t="s">
        <v>34</v>
      </c>
      <c r="AX113" s="11" t="s">
        <v>81</v>
      </c>
      <c r="AY113" s="198" t="s">
        <v>130</v>
      </c>
    </row>
    <row r="114" spans="2:65" s="1" customFormat="1" ht="20.399999999999999" customHeight="1">
      <c r="B114" s="33"/>
      <c r="C114" s="199" t="s">
        <v>165</v>
      </c>
      <c r="D114" s="199" t="s">
        <v>166</v>
      </c>
      <c r="E114" s="200" t="s">
        <v>167</v>
      </c>
      <c r="F114" s="201" t="s">
        <v>168</v>
      </c>
      <c r="G114" s="202" t="s">
        <v>169</v>
      </c>
      <c r="H114" s="203">
        <v>2.37</v>
      </c>
      <c r="I114" s="204"/>
      <c r="J114" s="205">
        <f>ROUND(I114*H114,2)</f>
        <v>0</v>
      </c>
      <c r="K114" s="201" t="s">
        <v>136</v>
      </c>
      <c r="L114" s="206"/>
      <c r="M114" s="207" t="s">
        <v>19</v>
      </c>
      <c r="N114" s="208" t="s">
        <v>45</v>
      </c>
      <c r="O114" s="59"/>
      <c r="P114" s="182">
        <f>O114*H114</f>
        <v>0</v>
      </c>
      <c r="Q114" s="182">
        <v>1E-3</v>
      </c>
      <c r="R114" s="182">
        <f>Q114*H114</f>
        <v>2.3700000000000001E-3</v>
      </c>
      <c r="S114" s="182">
        <v>0</v>
      </c>
      <c r="T114" s="183">
        <f>S114*H114</f>
        <v>0</v>
      </c>
      <c r="AR114" s="16" t="s">
        <v>170</v>
      </c>
      <c r="AT114" s="16" t="s">
        <v>166</v>
      </c>
      <c r="AU114" s="16" t="s">
        <v>138</v>
      </c>
      <c r="AY114" s="16" t="s">
        <v>130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138</v>
      </c>
      <c r="BK114" s="184">
        <f>ROUND(I114*H114,2)</f>
        <v>0</v>
      </c>
      <c r="BL114" s="16" t="s">
        <v>137</v>
      </c>
      <c r="BM114" s="16" t="s">
        <v>171</v>
      </c>
    </row>
    <row r="115" spans="2:65" s="1" customFormat="1" ht="10.199999999999999">
      <c r="B115" s="33"/>
      <c r="C115" s="34"/>
      <c r="D115" s="185" t="s">
        <v>140</v>
      </c>
      <c r="E115" s="34"/>
      <c r="F115" s="186" t="s">
        <v>168</v>
      </c>
      <c r="G115" s="34"/>
      <c r="H115" s="34"/>
      <c r="I115" s="102"/>
      <c r="J115" s="34"/>
      <c r="K115" s="34"/>
      <c r="L115" s="37"/>
      <c r="M115" s="187"/>
      <c r="N115" s="59"/>
      <c r="O115" s="59"/>
      <c r="P115" s="59"/>
      <c r="Q115" s="59"/>
      <c r="R115" s="59"/>
      <c r="S115" s="59"/>
      <c r="T115" s="60"/>
      <c r="AT115" s="16" t="s">
        <v>140</v>
      </c>
      <c r="AU115" s="16" t="s">
        <v>138</v>
      </c>
    </row>
    <row r="116" spans="2:65" s="11" customFormat="1" ht="10.199999999999999">
      <c r="B116" s="188"/>
      <c r="C116" s="189"/>
      <c r="D116" s="185" t="s">
        <v>142</v>
      </c>
      <c r="E116" s="189"/>
      <c r="F116" s="191" t="s">
        <v>172</v>
      </c>
      <c r="G116" s="189"/>
      <c r="H116" s="192">
        <v>2.37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142</v>
      </c>
      <c r="AU116" s="198" t="s">
        <v>138</v>
      </c>
      <c r="AV116" s="11" t="s">
        <v>138</v>
      </c>
      <c r="AW116" s="11" t="s">
        <v>4</v>
      </c>
      <c r="AX116" s="11" t="s">
        <v>81</v>
      </c>
      <c r="AY116" s="198" t="s">
        <v>130</v>
      </c>
    </row>
    <row r="117" spans="2:65" s="10" customFormat="1" ht="22.8" customHeight="1">
      <c r="B117" s="157"/>
      <c r="C117" s="158"/>
      <c r="D117" s="159" t="s">
        <v>72</v>
      </c>
      <c r="E117" s="171" t="s">
        <v>137</v>
      </c>
      <c r="F117" s="171" t="s">
        <v>173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SUM(P118:P123)</f>
        <v>0</v>
      </c>
      <c r="Q117" s="165"/>
      <c r="R117" s="166">
        <f>SUM(R118:R123)</f>
        <v>0.18471107</v>
      </c>
      <c r="S117" s="165"/>
      <c r="T117" s="167">
        <f>SUM(T118:T123)</f>
        <v>0</v>
      </c>
      <c r="AR117" s="168" t="s">
        <v>81</v>
      </c>
      <c r="AT117" s="169" t="s">
        <v>72</v>
      </c>
      <c r="AU117" s="169" t="s">
        <v>81</v>
      </c>
      <c r="AY117" s="168" t="s">
        <v>130</v>
      </c>
      <c r="BK117" s="170">
        <f>SUM(BK118:BK123)</f>
        <v>0</v>
      </c>
    </row>
    <row r="118" spans="2:65" s="1" customFormat="1" ht="20.399999999999999" customHeight="1">
      <c r="B118" s="33"/>
      <c r="C118" s="173" t="s">
        <v>174</v>
      </c>
      <c r="D118" s="173" t="s">
        <v>132</v>
      </c>
      <c r="E118" s="174" t="s">
        <v>175</v>
      </c>
      <c r="F118" s="175" t="s">
        <v>176</v>
      </c>
      <c r="G118" s="176" t="s">
        <v>146</v>
      </c>
      <c r="H118" s="177">
        <v>6.5000000000000002E-2</v>
      </c>
      <c r="I118" s="178"/>
      <c r="J118" s="179">
        <f>ROUND(I118*H118,2)</f>
        <v>0</v>
      </c>
      <c r="K118" s="175" t="s">
        <v>136</v>
      </c>
      <c r="L118" s="37"/>
      <c r="M118" s="180" t="s">
        <v>19</v>
      </c>
      <c r="N118" s="181" t="s">
        <v>45</v>
      </c>
      <c r="O118" s="59"/>
      <c r="P118" s="182">
        <f>O118*H118</f>
        <v>0</v>
      </c>
      <c r="Q118" s="182">
        <v>2.45343</v>
      </c>
      <c r="R118" s="182">
        <f>Q118*H118</f>
        <v>0.15947295</v>
      </c>
      <c r="S118" s="182">
        <v>0</v>
      </c>
      <c r="T118" s="183">
        <f>S118*H118</f>
        <v>0</v>
      </c>
      <c r="AR118" s="16" t="s">
        <v>137</v>
      </c>
      <c r="AT118" s="16" t="s">
        <v>132</v>
      </c>
      <c r="AU118" s="16" t="s">
        <v>138</v>
      </c>
      <c r="AY118" s="16" t="s">
        <v>130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138</v>
      </c>
      <c r="BK118" s="184">
        <f>ROUND(I118*H118,2)</f>
        <v>0</v>
      </c>
      <c r="BL118" s="16" t="s">
        <v>137</v>
      </c>
      <c r="BM118" s="16" t="s">
        <v>177</v>
      </c>
    </row>
    <row r="119" spans="2:65" s="1" customFormat="1" ht="19.2">
      <c r="B119" s="33"/>
      <c r="C119" s="34"/>
      <c r="D119" s="185" t="s">
        <v>140</v>
      </c>
      <c r="E119" s="34"/>
      <c r="F119" s="186" t="s">
        <v>178</v>
      </c>
      <c r="G119" s="34"/>
      <c r="H119" s="34"/>
      <c r="I119" s="102"/>
      <c r="J119" s="34"/>
      <c r="K119" s="34"/>
      <c r="L119" s="37"/>
      <c r="M119" s="187"/>
      <c r="N119" s="59"/>
      <c r="O119" s="59"/>
      <c r="P119" s="59"/>
      <c r="Q119" s="59"/>
      <c r="R119" s="59"/>
      <c r="S119" s="59"/>
      <c r="T119" s="60"/>
      <c r="AT119" s="16" t="s">
        <v>140</v>
      </c>
      <c r="AU119" s="16" t="s">
        <v>138</v>
      </c>
    </row>
    <row r="120" spans="2:65" s="1" customFormat="1" ht="20.399999999999999" customHeight="1">
      <c r="B120" s="33"/>
      <c r="C120" s="173" t="s">
        <v>170</v>
      </c>
      <c r="D120" s="173" t="s">
        <v>132</v>
      </c>
      <c r="E120" s="174" t="s">
        <v>179</v>
      </c>
      <c r="F120" s="175" t="s">
        <v>180</v>
      </c>
      <c r="G120" s="176" t="s">
        <v>135</v>
      </c>
      <c r="H120" s="177">
        <v>0.85</v>
      </c>
      <c r="I120" s="178"/>
      <c r="J120" s="179">
        <f>ROUND(I120*H120,2)</f>
        <v>0</v>
      </c>
      <c r="K120" s="175" t="s">
        <v>19</v>
      </c>
      <c r="L120" s="37"/>
      <c r="M120" s="180" t="s">
        <v>19</v>
      </c>
      <c r="N120" s="181" t="s">
        <v>45</v>
      </c>
      <c r="O120" s="59"/>
      <c r="P120" s="182">
        <f>O120*H120</f>
        <v>0</v>
      </c>
      <c r="Q120" s="182">
        <v>2.2190000000000001E-2</v>
      </c>
      <c r="R120" s="182">
        <f>Q120*H120</f>
        <v>1.88615E-2</v>
      </c>
      <c r="S120" s="182">
        <v>0</v>
      </c>
      <c r="T120" s="183">
        <f>S120*H120</f>
        <v>0</v>
      </c>
      <c r="AR120" s="16" t="s">
        <v>137</v>
      </c>
      <c r="AT120" s="16" t="s">
        <v>132</v>
      </c>
      <c r="AU120" s="16" t="s">
        <v>138</v>
      </c>
      <c r="AY120" s="16" t="s">
        <v>130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138</v>
      </c>
      <c r="BK120" s="184">
        <f>ROUND(I120*H120,2)</f>
        <v>0</v>
      </c>
      <c r="BL120" s="16" t="s">
        <v>137</v>
      </c>
      <c r="BM120" s="16" t="s">
        <v>181</v>
      </c>
    </row>
    <row r="121" spans="2:65" s="1" customFormat="1" ht="19.2">
      <c r="B121" s="33"/>
      <c r="C121" s="34"/>
      <c r="D121" s="185" t="s">
        <v>140</v>
      </c>
      <c r="E121" s="34"/>
      <c r="F121" s="186" t="s">
        <v>180</v>
      </c>
      <c r="G121" s="34"/>
      <c r="H121" s="34"/>
      <c r="I121" s="102"/>
      <c r="J121" s="34"/>
      <c r="K121" s="34"/>
      <c r="L121" s="37"/>
      <c r="M121" s="187"/>
      <c r="N121" s="59"/>
      <c r="O121" s="59"/>
      <c r="P121" s="59"/>
      <c r="Q121" s="59"/>
      <c r="R121" s="59"/>
      <c r="S121" s="59"/>
      <c r="T121" s="60"/>
      <c r="AT121" s="16" t="s">
        <v>140</v>
      </c>
      <c r="AU121" s="16" t="s">
        <v>138</v>
      </c>
    </row>
    <row r="122" spans="2:65" s="1" customFormat="1" ht="20.399999999999999" customHeight="1">
      <c r="B122" s="33"/>
      <c r="C122" s="173" t="s">
        <v>182</v>
      </c>
      <c r="D122" s="173" t="s">
        <v>132</v>
      </c>
      <c r="E122" s="174" t="s">
        <v>183</v>
      </c>
      <c r="F122" s="175" t="s">
        <v>184</v>
      </c>
      <c r="G122" s="176" t="s">
        <v>185</v>
      </c>
      <c r="H122" s="177">
        <v>6.0000000000000001E-3</v>
      </c>
      <c r="I122" s="178"/>
      <c r="J122" s="179">
        <f>ROUND(I122*H122,2)</f>
        <v>0</v>
      </c>
      <c r="K122" s="175" t="s">
        <v>136</v>
      </c>
      <c r="L122" s="37"/>
      <c r="M122" s="180" t="s">
        <v>19</v>
      </c>
      <c r="N122" s="181" t="s">
        <v>45</v>
      </c>
      <c r="O122" s="59"/>
      <c r="P122" s="182">
        <f>O122*H122</f>
        <v>0</v>
      </c>
      <c r="Q122" s="182">
        <v>1.06277</v>
      </c>
      <c r="R122" s="182">
        <f>Q122*H122</f>
        <v>6.3766200000000004E-3</v>
      </c>
      <c r="S122" s="182">
        <v>0</v>
      </c>
      <c r="T122" s="183">
        <f>S122*H122</f>
        <v>0</v>
      </c>
      <c r="AR122" s="16" t="s">
        <v>137</v>
      </c>
      <c r="AT122" s="16" t="s">
        <v>132</v>
      </c>
      <c r="AU122" s="16" t="s">
        <v>138</v>
      </c>
      <c r="AY122" s="16" t="s">
        <v>130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138</v>
      </c>
      <c r="BK122" s="184">
        <f>ROUND(I122*H122,2)</f>
        <v>0</v>
      </c>
      <c r="BL122" s="16" t="s">
        <v>137</v>
      </c>
      <c r="BM122" s="16" t="s">
        <v>186</v>
      </c>
    </row>
    <row r="123" spans="2:65" s="1" customFormat="1" ht="28.8">
      <c r="B123" s="33"/>
      <c r="C123" s="34"/>
      <c r="D123" s="185" t="s">
        <v>140</v>
      </c>
      <c r="E123" s="34"/>
      <c r="F123" s="186" t="s">
        <v>187</v>
      </c>
      <c r="G123" s="34"/>
      <c r="H123" s="34"/>
      <c r="I123" s="102"/>
      <c r="J123" s="34"/>
      <c r="K123" s="34"/>
      <c r="L123" s="37"/>
      <c r="M123" s="187"/>
      <c r="N123" s="59"/>
      <c r="O123" s="59"/>
      <c r="P123" s="59"/>
      <c r="Q123" s="59"/>
      <c r="R123" s="59"/>
      <c r="S123" s="59"/>
      <c r="T123" s="60"/>
      <c r="AT123" s="16" t="s">
        <v>140</v>
      </c>
      <c r="AU123" s="16" t="s">
        <v>138</v>
      </c>
    </row>
    <row r="124" spans="2:65" s="10" customFormat="1" ht="22.8" customHeight="1">
      <c r="B124" s="157"/>
      <c r="C124" s="158"/>
      <c r="D124" s="159" t="s">
        <v>72</v>
      </c>
      <c r="E124" s="171" t="s">
        <v>159</v>
      </c>
      <c r="F124" s="171" t="s">
        <v>188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SUM(P125:P129)</f>
        <v>0</v>
      </c>
      <c r="Q124" s="165"/>
      <c r="R124" s="166">
        <f>SUM(R125:R129)</f>
        <v>8.8954000000000004</v>
      </c>
      <c r="S124" s="165"/>
      <c r="T124" s="167">
        <f>SUM(T125:T129)</f>
        <v>0</v>
      </c>
      <c r="AR124" s="168" t="s">
        <v>81</v>
      </c>
      <c r="AT124" s="169" t="s">
        <v>72</v>
      </c>
      <c r="AU124" s="169" t="s">
        <v>81</v>
      </c>
      <c r="AY124" s="168" t="s">
        <v>130</v>
      </c>
      <c r="BK124" s="170">
        <f>SUM(BK125:BK129)</f>
        <v>0</v>
      </c>
    </row>
    <row r="125" spans="2:65" s="1" customFormat="1" ht="20.399999999999999" customHeight="1">
      <c r="B125" s="33"/>
      <c r="C125" s="173" t="s">
        <v>189</v>
      </c>
      <c r="D125" s="173" t="s">
        <v>132</v>
      </c>
      <c r="E125" s="174" t="s">
        <v>190</v>
      </c>
      <c r="F125" s="175" t="s">
        <v>191</v>
      </c>
      <c r="G125" s="176" t="s">
        <v>135</v>
      </c>
      <c r="H125" s="177">
        <v>39.5</v>
      </c>
      <c r="I125" s="178"/>
      <c r="J125" s="179">
        <f>ROUND(I125*H125,2)</f>
        <v>0</v>
      </c>
      <c r="K125" s="175" t="s">
        <v>136</v>
      </c>
      <c r="L125" s="37"/>
      <c r="M125" s="180" t="s">
        <v>19</v>
      </c>
      <c r="N125" s="181" t="s">
        <v>45</v>
      </c>
      <c r="O125" s="59"/>
      <c r="P125" s="182">
        <f>O125*H125</f>
        <v>0</v>
      </c>
      <c r="Q125" s="182">
        <v>0.10100000000000001</v>
      </c>
      <c r="R125" s="182">
        <f>Q125*H125</f>
        <v>3.9895</v>
      </c>
      <c r="S125" s="182">
        <v>0</v>
      </c>
      <c r="T125" s="183">
        <f>S125*H125</f>
        <v>0</v>
      </c>
      <c r="AR125" s="16" t="s">
        <v>137</v>
      </c>
      <c r="AT125" s="16" t="s">
        <v>132</v>
      </c>
      <c r="AU125" s="16" t="s">
        <v>138</v>
      </c>
      <c r="AY125" s="16" t="s">
        <v>130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138</v>
      </c>
      <c r="BK125" s="184">
        <f>ROUND(I125*H125,2)</f>
        <v>0</v>
      </c>
      <c r="BL125" s="16" t="s">
        <v>137</v>
      </c>
      <c r="BM125" s="16" t="s">
        <v>192</v>
      </c>
    </row>
    <row r="126" spans="2:65" s="1" customFormat="1" ht="28.8">
      <c r="B126" s="33"/>
      <c r="C126" s="34"/>
      <c r="D126" s="185" t="s">
        <v>140</v>
      </c>
      <c r="E126" s="34"/>
      <c r="F126" s="186" t="s">
        <v>193</v>
      </c>
      <c r="G126" s="34"/>
      <c r="H126" s="34"/>
      <c r="I126" s="102"/>
      <c r="J126" s="34"/>
      <c r="K126" s="34"/>
      <c r="L126" s="37"/>
      <c r="M126" s="187"/>
      <c r="N126" s="59"/>
      <c r="O126" s="59"/>
      <c r="P126" s="59"/>
      <c r="Q126" s="59"/>
      <c r="R126" s="59"/>
      <c r="S126" s="59"/>
      <c r="T126" s="60"/>
      <c r="AT126" s="16" t="s">
        <v>140</v>
      </c>
      <c r="AU126" s="16" t="s">
        <v>138</v>
      </c>
    </row>
    <row r="127" spans="2:65" s="1" customFormat="1" ht="20.399999999999999" customHeight="1">
      <c r="B127" s="33"/>
      <c r="C127" s="199" t="s">
        <v>194</v>
      </c>
      <c r="D127" s="199" t="s">
        <v>166</v>
      </c>
      <c r="E127" s="200" t="s">
        <v>195</v>
      </c>
      <c r="F127" s="201" t="s">
        <v>196</v>
      </c>
      <c r="G127" s="202" t="s">
        <v>135</v>
      </c>
      <c r="H127" s="203">
        <v>45.424999999999997</v>
      </c>
      <c r="I127" s="204"/>
      <c r="J127" s="205">
        <f>ROUND(I127*H127,2)</f>
        <v>0</v>
      </c>
      <c r="K127" s="201" t="s">
        <v>136</v>
      </c>
      <c r="L127" s="206"/>
      <c r="M127" s="207" t="s">
        <v>19</v>
      </c>
      <c r="N127" s="208" t="s">
        <v>45</v>
      </c>
      <c r="O127" s="59"/>
      <c r="P127" s="182">
        <f>O127*H127</f>
        <v>0</v>
      </c>
      <c r="Q127" s="182">
        <v>0.108</v>
      </c>
      <c r="R127" s="182">
        <f>Q127*H127</f>
        <v>4.9058999999999999</v>
      </c>
      <c r="S127" s="182">
        <v>0</v>
      </c>
      <c r="T127" s="183">
        <f>S127*H127</f>
        <v>0</v>
      </c>
      <c r="AR127" s="16" t="s">
        <v>170</v>
      </c>
      <c r="AT127" s="16" t="s">
        <v>166</v>
      </c>
      <c r="AU127" s="16" t="s">
        <v>138</v>
      </c>
      <c r="AY127" s="16" t="s">
        <v>130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138</v>
      </c>
      <c r="BK127" s="184">
        <f>ROUND(I127*H127,2)</f>
        <v>0</v>
      </c>
      <c r="BL127" s="16" t="s">
        <v>137</v>
      </c>
      <c r="BM127" s="16" t="s">
        <v>197</v>
      </c>
    </row>
    <row r="128" spans="2:65" s="1" customFormat="1" ht="10.199999999999999">
      <c r="B128" s="33"/>
      <c r="C128" s="34"/>
      <c r="D128" s="185" t="s">
        <v>140</v>
      </c>
      <c r="E128" s="34"/>
      <c r="F128" s="186" t="s">
        <v>196</v>
      </c>
      <c r="G128" s="34"/>
      <c r="H128" s="34"/>
      <c r="I128" s="102"/>
      <c r="J128" s="34"/>
      <c r="K128" s="34"/>
      <c r="L128" s="37"/>
      <c r="M128" s="187"/>
      <c r="N128" s="59"/>
      <c r="O128" s="59"/>
      <c r="P128" s="59"/>
      <c r="Q128" s="59"/>
      <c r="R128" s="59"/>
      <c r="S128" s="59"/>
      <c r="T128" s="60"/>
      <c r="AT128" s="16" t="s">
        <v>140</v>
      </c>
      <c r="AU128" s="16" t="s">
        <v>138</v>
      </c>
    </row>
    <row r="129" spans="2:65" s="11" customFormat="1" ht="10.199999999999999">
      <c r="B129" s="188"/>
      <c r="C129" s="189"/>
      <c r="D129" s="185" t="s">
        <v>142</v>
      </c>
      <c r="E129" s="189"/>
      <c r="F129" s="191" t="s">
        <v>198</v>
      </c>
      <c r="G129" s="189"/>
      <c r="H129" s="192">
        <v>45.424999999999997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142</v>
      </c>
      <c r="AU129" s="198" t="s">
        <v>138</v>
      </c>
      <c r="AV129" s="11" t="s">
        <v>138</v>
      </c>
      <c r="AW129" s="11" t="s">
        <v>4</v>
      </c>
      <c r="AX129" s="11" t="s">
        <v>81</v>
      </c>
      <c r="AY129" s="198" t="s">
        <v>130</v>
      </c>
    </row>
    <row r="130" spans="2:65" s="10" customFormat="1" ht="22.8" customHeight="1">
      <c r="B130" s="157"/>
      <c r="C130" s="158"/>
      <c r="D130" s="159" t="s">
        <v>72</v>
      </c>
      <c r="E130" s="171" t="s">
        <v>165</v>
      </c>
      <c r="F130" s="171" t="s">
        <v>199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SUM(P131:P299)</f>
        <v>0</v>
      </c>
      <c r="Q130" s="165"/>
      <c r="R130" s="166">
        <f>SUM(R131:R299)</f>
        <v>21.78708001</v>
      </c>
      <c r="S130" s="165"/>
      <c r="T130" s="167">
        <f>SUM(T131:T299)</f>
        <v>0</v>
      </c>
      <c r="AR130" s="168" t="s">
        <v>81</v>
      </c>
      <c r="AT130" s="169" t="s">
        <v>72</v>
      </c>
      <c r="AU130" s="169" t="s">
        <v>81</v>
      </c>
      <c r="AY130" s="168" t="s">
        <v>130</v>
      </c>
      <c r="BK130" s="170">
        <f>SUM(BK131:BK299)</f>
        <v>0</v>
      </c>
    </row>
    <row r="131" spans="2:65" s="1" customFormat="1" ht="20.399999999999999" customHeight="1">
      <c r="B131" s="33"/>
      <c r="C131" s="173" t="s">
        <v>200</v>
      </c>
      <c r="D131" s="173" t="s">
        <v>132</v>
      </c>
      <c r="E131" s="174" t="s">
        <v>201</v>
      </c>
      <c r="F131" s="175" t="s">
        <v>202</v>
      </c>
      <c r="G131" s="176" t="s">
        <v>135</v>
      </c>
      <c r="H131" s="177">
        <v>13.32</v>
      </c>
      <c r="I131" s="178"/>
      <c r="J131" s="179">
        <f>ROUND(I131*H131,2)</f>
        <v>0</v>
      </c>
      <c r="K131" s="175" t="s">
        <v>136</v>
      </c>
      <c r="L131" s="37"/>
      <c r="M131" s="180" t="s">
        <v>19</v>
      </c>
      <c r="N131" s="181" t="s">
        <v>45</v>
      </c>
      <c r="O131" s="59"/>
      <c r="P131" s="182">
        <f>O131*H131</f>
        <v>0</v>
      </c>
      <c r="Q131" s="182">
        <v>8.2799999999999992E-3</v>
      </c>
      <c r="R131" s="182">
        <f>Q131*H131</f>
        <v>0.11028959999999999</v>
      </c>
      <c r="S131" s="182">
        <v>0</v>
      </c>
      <c r="T131" s="183">
        <f>S131*H131</f>
        <v>0</v>
      </c>
      <c r="AR131" s="16" t="s">
        <v>137</v>
      </c>
      <c r="AT131" s="16" t="s">
        <v>132</v>
      </c>
      <c r="AU131" s="16" t="s">
        <v>138</v>
      </c>
      <c r="AY131" s="16" t="s">
        <v>130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138</v>
      </c>
      <c r="BK131" s="184">
        <f>ROUND(I131*H131,2)</f>
        <v>0</v>
      </c>
      <c r="BL131" s="16" t="s">
        <v>137</v>
      </c>
      <c r="BM131" s="16" t="s">
        <v>203</v>
      </c>
    </row>
    <row r="132" spans="2:65" s="1" customFormat="1" ht="19.2">
      <c r="B132" s="33"/>
      <c r="C132" s="34"/>
      <c r="D132" s="185" t="s">
        <v>140</v>
      </c>
      <c r="E132" s="34"/>
      <c r="F132" s="186" t="s">
        <v>204</v>
      </c>
      <c r="G132" s="34"/>
      <c r="H132" s="34"/>
      <c r="I132" s="102"/>
      <c r="J132" s="34"/>
      <c r="K132" s="34"/>
      <c r="L132" s="37"/>
      <c r="M132" s="187"/>
      <c r="N132" s="59"/>
      <c r="O132" s="59"/>
      <c r="P132" s="59"/>
      <c r="Q132" s="59"/>
      <c r="R132" s="59"/>
      <c r="S132" s="59"/>
      <c r="T132" s="60"/>
      <c r="AT132" s="16" t="s">
        <v>140</v>
      </c>
      <c r="AU132" s="16" t="s">
        <v>138</v>
      </c>
    </row>
    <row r="133" spans="2:65" s="12" customFormat="1" ht="10.199999999999999">
      <c r="B133" s="209"/>
      <c r="C133" s="210"/>
      <c r="D133" s="185" t="s">
        <v>142</v>
      </c>
      <c r="E133" s="211" t="s">
        <v>19</v>
      </c>
      <c r="F133" s="212" t="s">
        <v>205</v>
      </c>
      <c r="G133" s="210"/>
      <c r="H133" s="211" t="s">
        <v>19</v>
      </c>
      <c r="I133" s="213"/>
      <c r="J133" s="210"/>
      <c r="K133" s="210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142</v>
      </c>
      <c r="AU133" s="218" t="s">
        <v>138</v>
      </c>
      <c r="AV133" s="12" t="s">
        <v>81</v>
      </c>
      <c r="AW133" s="12" t="s">
        <v>34</v>
      </c>
      <c r="AX133" s="12" t="s">
        <v>73</v>
      </c>
      <c r="AY133" s="218" t="s">
        <v>130</v>
      </c>
    </row>
    <row r="134" spans="2:65" s="11" customFormat="1" ht="10.199999999999999">
      <c r="B134" s="188"/>
      <c r="C134" s="189"/>
      <c r="D134" s="185" t="s">
        <v>142</v>
      </c>
      <c r="E134" s="190" t="s">
        <v>19</v>
      </c>
      <c r="F134" s="191" t="s">
        <v>206</v>
      </c>
      <c r="G134" s="189"/>
      <c r="H134" s="192">
        <v>13.32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142</v>
      </c>
      <c r="AU134" s="198" t="s">
        <v>138</v>
      </c>
      <c r="AV134" s="11" t="s">
        <v>138</v>
      </c>
      <c r="AW134" s="11" t="s">
        <v>34</v>
      </c>
      <c r="AX134" s="11" t="s">
        <v>73</v>
      </c>
      <c r="AY134" s="198" t="s">
        <v>130</v>
      </c>
    </row>
    <row r="135" spans="2:65" s="13" customFormat="1" ht="10.199999999999999">
      <c r="B135" s="219"/>
      <c r="C135" s="220"/>
      <c r="D135" s="185" t="s">
        <v>142</v>
      </c>
      <c r="E135" s="221" t="s">
        <v>19</v>
      </c>
      <c r="F135" s="222" t="s">
        <v>207</v>
      </c>
      <c r="G135" s="220"/>
      <c r="H135" s="223">
        <v>13.32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142</v>
      </c>
      <c r="AU135" s="229" t="s">
        <v>138</v>
      </c>
      <c r="AV135" s="13" t="s">
        <v>137</v>
      </c>
      <c r="AW135" s="13" t="s">
        <v>34</v>
      </c>
      <c r="AX135" s="13" t="s">
        <v>81</v>
      </c>
      <c r="AY135" s="229" t="s">
        <v>130</v>
      </c>
    </row>
    <row r="136" spans="2:65" s="1" customFormat="1" ht="20.399999999999999" customHeight="1">
      <c r="B136" s="33"/>
      <c r="C136" s="199" t="s">
        <v>208</v>
      </c>
      <c r="D136" s="199" t="s">
        <v>166</v>
      </c>
      <c r="E136" s="200" t="s">
        <v>209</v>
      </c>
      <c r="F136" s="201" t="s">
        <v>210</v>
      </c>
      <c r="G136" s="202" t="s">
        <v>135</v>
      </c>
      <c r="H136" s="203">
        <v>14.651999999999999</v>
      </c>
      <c r="I136" s="204"/>
      <c r="J136" s="205">
        <f>ROUND(I136*H136,2)</f>
        <v>0</v>
      </c>
      <c r="K136" s="201" t="s">
        <v>136</v>
      </c>
      <c r="L136" s="206"/>
      <c r="M136" s="207" t="s">
        <v>19</v>
      </c>
      <c r="N136" s="208" t="s">
        <v>45</v>
      </c>
      <c r="O136" s="59"/>
      <c r="P136" s="182">
        <f>O136*H136</f>
        <v>0</v>
      </c>
      <c r="Q136" s="182">
        <v>4.0000000000000002E-4</v>
      </c>
      <c r="R136" s="182">
        <f>Q136*H136</f>
        <v>5.8608000000000002E-3</v>
      </c>
      <c r="S136" s="182">
        <v>0</v>
      </c>
      <c r="T136" s="183">
        <f>S136*H136</f>
        <v>0</v>
      </c>
      <c r="AR136" s="16" t="s">
        <v>170</v>
      </c>
      <c r="AT136" s="16" t="s">
        <v>166</v>
      </c>
      <c r="AU136" s="16" t="s">
        <v>138</v>
      </c>
      <c r="AY136" s="16" t="s">
        <v>130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138</v>
      </c>
      <c r="BK136" s="184">
        <f>ROUND(I136*H136,2)</f>
        <v>0</v>
      </c>
      <c r="BL136" s="16" t="s">
        <v>137</v>
      </c>
      <c r="BM136" s="16" t="s">
        <v>211</v>
      </c>
    </row>
    <row r="137" spans="2:65" s="1" customFormat="1" ht="10.199999999999999">
      <c r="B137" s="33"/>
      <c r="C137" s="34"/>
      <c r="D137" s="185" t="s">
        <v>140</v>
      </c>
      <c r="E137" s="34"/>
      <c r="F137" s="186" t="s">
        <v>210</v>
      </c>
      <c r="G137" s="34"/>
      <c r="H137" s="34"/>
      <c r="I137" s="102"/>
      <c r="J137" s="34"/>
      <c r="K137" s="34"/>
      <c r="L137" s="37"/>
      <c r="M137" s="187"/>
      <c r="N137" s="59"/>
      <c r="O137" s="59"/>
      <c r="P137" s="59"/>
      <c r="Q137" s="59"/>
      <c r="R137" s="59"/>
      <c r="S137" s="59"/>
      <c r="T137" s="60"/>
      <c r="AT137" s="16" t="s">
        <v>140</v>
      </c>
      <c r="AU137" s="16" t="s">
        <v>138</v>
      </c>
    </row>
    <row r="138" spans="2:65" s="11" customFormat="1" ht="10.199999999999999">
      <c r="B138" s="188"/>
      <c r="C138" s="189"/>
      <c r="D138" s="185" t="s">
        <v>142</v>
      </c>
      <c r="E138" s="189"/>
      <c r="F138" s="191" t="s">
        <v>212</v>
      </c>
      <c r="G138" s="189"/>
      <c r="H138" s="192">
        <v>14.651999999999999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142</v>
      </c>
      <c r="AU138" s="198" t="s">
        <v>138</v>
      </c>
      <c r="AV138" s="11" t="s">
        <v>138</v>
      </c>
      <c r="AW138" s="11" t="s">
        <v>4</v>
      </c>
      <c r="AX138" s="11" t="s">
        <v>81</v>
      </c>
      <c r="AY138" s="198" t="s">
        <v>130</v>
      </c>
    </row>
    <row r="139" spans="2:65" s="1" customFormat="1" ht="20.399999999999999" customHeight="1">
      <c r="B139" s="33"/>
      <c r="C139" s="173" t="s">
        <v>213</v>
      </c>
      <c r="D139" s="173" t="s">
        <v>132</v>
      </c>
      <c r="E139" s="174" t="s">
        <v>214</v>
      </c>
      <c r="F139" s="175" t="s">
        <v>215</v>
      </c>
      <c r="G139" s="176" t="s">
        <v>135</v>
      </c>
      <c r="H139" s="177">
        <v>382.09</v>
      </c>
      <c r="I139" s="178"/>
      <c r="J139" s="179">
        <f>ROUND(I139*H139,2)</f>
        <v>0</v>
      </c>
      <c r="K139" s="175" t="s">
        <v>136</v>
      </c>
      <c r="L139" s="37"/>
      <c r="M139" s="180" t="s">
        <v>19</v>
      </c>
      <c r="N139" s="181" t="s">
        <v>45</v>
      </c>
      <c r="O139" s="59"/>
      <c r="P139" s="182">
        <f>O139*H139</f>
        <v>0</v>
      </c>
      <c r="Q139" s="182">
        <v>5.4599999999999996E-3</v>
      </c>
      <c r="R139" s="182">
        <f>Q139*H139</f>
        <v>2.0862113999999998</v>
      </c>
      <c r="S139" s="182">
        <v>0</v>
      </c>
      <c r="T139" s="183">
        <f>S139*H139</f>
        <v>0</v>
      </c>
      <c r="AR139" s="16" t="s">
        <v>137</v>
      </c>
      <c r="AT139" s="16" t="s">
        <v>132</v>
      </c>
      <c r="AU139" s="16" t="s">
        <v>138</v>
      </c>
      <c r="AY139" s="16" t="s">
        <v>130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138</v>
      </c>
      <c r="BK139" s="184">
        <f>ROUND(I139*H139,2)</f>
        <v>0</v>
      </c>
      <c r="BL139" s="16" t="s">
        <v>137</v>
      </c>
      <c r="BM139" s="16" t="s">
        <v>216</v>
      </c>
    </row>
    <row r="140" spans="2:65" s="1" customFormat="1" ht="10.199999999999999">
      <c r="B140" s="33"/>
      <c r="C140" s="34"/>
      <c r="D140" s="185" t="s">
        <v>140</v>
      </c>
      <c r="E140" s="34"/>
      <c r="F140" s="186" t="s">
        <v>217</v>
      </c>
      <c r="G140" s="34"/>
      <c r="H140" s="34"/>
      <c r="I140" s="102"/>
      <c r="J140" s="34"/>
      <c r="K140" s="34"/>
      <c r="L140" s="37"/>
      <c r="M140" s="187"/>
      <c r="N140" s="59"/>
      <c r="O140" s="59"/>
      <c r="P140" s="59"/>
      <c r="Q140" s="59"/>
      <c r="R140" s="59"/>
      <c r="S140" s="59"/>
      <c r="T140" s="60"/>
      <c r="AT140" s="16" t="s">
        <v>140</v>
      </c>
      <c r="AU140" s="16" t="s">
        <v>138</v>
      </c>
    </row>
    <row r="141" spans="2:65" s="12" customFormat="1" ht="10.199999999999999">
      <c r="B141" s="209"/>
      <c r="C141" s="210"/>
      <c r="D141" s="185" t="s">
        <v>142</v>
      </c>
      <c r="E141" s="211" t="s">
        <v>19</v>
      </c>
      <c r="F141" s="212" t="s">
        <v>218</v>
      </c>
      <c r="G141" s="210"/>
      <c r="H141" s="211" t="s">
        <v>19</v>
      </c>
      <c r="I141" s="213"/>
      <c r="J141" s="210"/>
      <c r="K141" s="210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142</v>
      </c>
      <c r="AU141" s="218" t="s">
        <v>138</v>
      </c>
      <c r="AV141" s="12" t="s">
        <v>81</v>
      </c>
      <c r="AW141" s="12" t="s">
        <v>34</v>
      </c>
      <c r="AX141" s="12" t="s">
        <v>73</v>
      </c>
      <c r="AY141" s="218" t="s">
        <v>130</v>
      </c>
    </row>
    <row r="142" spans="2:65" s="11" customFormat="1" ht="10.199999999999999">
      <c r="B142" s="188"/>
      <c r="C142" s="189"/>
      <c r="D142" s="185" t="s">
        <v>142</v>
      </c>
      <c r="E142" s="190" t="s">
        <v>19</v>
      </c>
      <c r="F142" s="191" t="s">
        <v>219</v>
      </c>
      <c r="G142" s="189"/>
      <c r="H142" s="192">
        <v>126.42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142</v>
      </c>
      <c r="AU142" s="198" t="s">
        <v>138</v>
      </c>
      <c r="AV142" s="11" t="s">
        <v>138</v>
      </c>
      <c r="AW142" s="11" t="s">
        <v>34</v>
      </c>
      <c r="AX142" s="11" t="s">
        <v>73</v>
      </c>
      <c r="AY142" s="198" t="s">
        <v>130</v>
      </c>
    </row>
    <row r="143" spans="2:65" s="11" customFormat="1" ht="10.199999999999999">
      <c r="B143" s="188"/>
      <c r="C143" s="189"/>
      <c r="D143" s="185" t="s">
        <v>142</v>
      </c>
      <c r="E143" s="190" t="s">
        <v>19</v>
      </c>
      <c r="F143" s="191" t="s">
        <v>220</v>
      </c>
      <c r="G143" s="189"/>
      <c r="H143" s="192">
        <v>43.784999999999997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142</v>
      </c>
      <c r="AU143" s="198" t="s">
        <v>138</v>
      </c>
      <c r="AV143" s="11" t="s">
        <v>138</v>
      </c>
      <c r="AW143" s="11" t="s">
        <v>34</v>
      </c>
      <c r="AX143" s="11" t="s">
        <v>73</v>
      </c>
      <c r="AY143" s="198" t="s">
        <v>130</v>
      </c>
    </row>
    <row r="144" spans="2:65" s="11" customFormat="1" ht="10.199999999999999">
      <c r="B144" s="188"/>
      <c r="C144" s="189"/>
      <c r="D144" s="185" t="s">
        <v>142</v>
      </c>
      <c r="E144" s="190" t="s">
        <v>19</v>
      </c>
      <c r="F144" s="191" t="s">
        <v>221</v>
      </c>
      <c r="G144" s="189"/>
      <c r="H144" s="192">
        <v>2.67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142</v>
      </c>
      <c r="AU144" s="198" t="s">
        <v>138</v>
      </c>
      <c r="AV144" s="11" t="s">
        <v>138</v>
      </c>
      <c r="AW144" s="11" t="s">
        <v>34</v>
      </c>
      <c r="AX144" s="11" t="s">
        <v>73</v>
      </c>
      <c r="AY144" s="198" t="s">
        <v>130</v>
      </c>
    </row>
    <row r="145" spans="2:65" s="11" customFormat="1" ht="10.199999999999999">
      <c r="B145" s="188"/>
      <c r="C145" s="189"/>
      <c r="D145" s="185" t="s">
        <v>142</v>
      </c>
      <c r="E145" s="190" t="s">
        <v>19</v>
      </c>
      <c r="F145" s="191" t="s">
        <v>222</v>
      </c>
      <c r="G145" s="189"/>
      <c r="H145" s="192">
        <v>3.9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142</v>
      </c>
      <c r="AU145" s="198" t="s">
        <v>138</v>
      </c>
      <c r="AV145" s="11" t="s">
        <v>138</v>
      </c>
      <c r="AW145" s="11" t="s">
        <v>34</v>
      </c>
      <c r="AX145" s="11" t="s">
        <v>73</v>
      </c>
      <c r="AY145" s="198" t="s">
        <v>130</v>
      </c>
    </row>
    <row r="146" spans="2:65" s="11" customFormat="1" ht="10.199999999999999">
      <c r="B146" s="188"/>
      <c r="C146" s="189"/>
      <c r="D146" s="185" t="s">
        <v>142</v>
      </c>
      <c r="E146" s="190" t="s">
        <v>19</v>
      </c>
      <c r="F146" s="191" t="s">
        <v>223</v>
      </c>
      <c r="G146" s="189"/>
      <c r="H146" s="192">
        <v>12.82</v>
      </c>
      <c r="I146" s="193"/>
      <c r="J146" s="189"/>
      <c r="K146" s="189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142</v>
      </c>
      <c r="AU146" s="198" t="s">
        <v>138</v>
      </c>
      <c r="AV146" s="11" t="s">
        <v>138</v>
      </c>
      <c r="AW146" s="11" t="s">
        <v>34</v>
      </c>
      <c r="AX146" s="11" t="s">
        <v>73</v>
      </c>
      <c r="AY146" s="198" t="s">
        <v>130</v>
      </c>
    </row>
    <row r="147" spans="2:65" s="12" customFormat="1" ht="10.199999999999999">
      <c r="B147" s="209"/>
      <c r="C147" s="210"/>
      <c r="D147" s="185" t="s">
        <v>142</v>
      </c>
      <c r="E147" s="211" t="s">
        <v>19</v>
      </c>
      <c r="F147" s="212" t="s">
        <v>224</v>
      </c>
      <c r="G147" s="210"/>
      <c r="H147" s="211" t="s">
        <v>19</v>
      </c>
      <c r="I147" s="213"/>
      <c r="J147" s="210"/>
      <c r="K147" s="210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142</v>
      </c>
      <c r="AU147" s="218" t="s">
        <v>138</v>
      </c>
      <c r="AV147" s="12" t="s">
        <v>81</v>
      </c>
      <c r="AW147" s="12" t="s">
        <v>34</v>
      </c>
      <c r="AX147" s="12" t="s">
        <v>73</v>
      </c>
      <c r="AY147" s="218" t="s">
        <v>130</v>
      </c>
    </row>
    <row r="148" spans="2:65" s="11" customFormat="1" ht="10.199999999999999">
      <c r="B148" s="188"/>
      <c r="C148" s="189"/>
      <c r="D148" s="185" t="s">
        <v>142</v>
      </c>
      <c r="E148" s="190" t="s">
        <v>19</v>
      </c>
      <c r="F148" s="191" t="s">
        <v>219</v>
      </c>
      <c r="G148" s="189"/>
      <c r="H148" s="192">
        <v>126.42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142</v>
      </c>
      <c r="AU148" s="198" t="s">
        <v>138</v>
      </c>
      <c r="AV148" s="11" t="s">
        <v>138</v>
      </c>
      <c r="AW148" s="11" t="s">
        <v>34</v>
      </c>
      <c r="AX148" s="11" t="s">
        <v>73</v>
      </c>
      <c r="AY148" s="198" t="s">
        <v>130</v>
      </c>
    </row>
    <row r="149" spans="2:65" s="11" customFormat="1" ht="10.199999999999999">
      <c r="B149" s="188"/>
      <c r="C149" s="189"/>
      <c r="D149" s="185" t="s">
        <v>142</v>
      </c>
      <c r="E149" s="190" t="s">
        <v>19</v>
      </c>
      <c r="F149" s="191" t="s">
        <v>220</v>
      </c>
      <c r="G149" s="189"/>
      <c r="H149" s="192">
        <v>43.784999999999997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142</v>
      </c>
      <c r="AU149" s="198" t="s">
        <v>138</v>
      </c>
      <c r="AV149" s="11" t="s">
        <v>138</v>
      </c>
      <c r="AW149" s="11" t="s">
        <v>34</v>
      </c>
      <c r="AX149" s="11" t="s">
        <v>73</v>
      </c>
      <c r="AY149" s="198" t="s">
        <v>130</v>
      </c>
    </row>
    <row r="150" spans="2:65" s="11" customFormat="1" ht="10.199999999999999">
      <c r="B150" s="188"/>
      <c r="C150" s="189"/>
      <c r="D150" s="185" t="s">
        <v>142</v>
      </c>
      <c r="E150" s="190" t="s">
        <v>19</v>
      </c>
      <c r="F150" s="191" t="s">
        <v>221</v>
      </c>
      <c r="G150" s="189"/>
      <c r="H150" s="192">
        <v>2.67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142</v>
      </c>
      <c r="AU150" s="198" t="s">
        <v>138</v>
      </c>
      <c r="AV150" s="11" t="s">
        <v>138</v>
      </c>
      <c r="AW150" s="11" t="s">
        <v>34</v>
      </c>
      <c r="AX150" s="11" t="s">
        <v>73</v>
      </c>
      <c r="AY150" s="198" t="s">
        <v>130</v>
      </c>
    </row>
    <row r="151" spans="2:65" s="11" customFormat="1" ht="10.199999999999999">
      <c r="B151" s="188"/>
      <c r="C151" s="189"/>
      <c r="D151" s="185" t="s">
        <v>142</v>
      </c>
      <c r="E151" s="190" t="s">
        <v>19</v>
      </c>
      <c r="F151" s="191" t="s">
        <v>222</v>
      </c>
      <c r="G151" s="189"/>
      <c r="H151" s="192">
        <v>3.9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142</v>
      </c>
      <c r="AU151" s="198" t="s">
        <v>138</v>
      </c>
      <c r="AV151" s="11" t="s">
        <v>138</v>
      </c>
      <c r="AW151" s="11" t="s">
        <v>34</v>
      </c>
      <c r="AX151" s="11" t="s">
        <v>73</v>
      </c>
      <c r="AY151" s="198" t="s">
        <v>130</v>
      </c>
    </row>
    <row r="152" spans="2:65" s="11" customFormat="1" ht="10.199999999999999">
      <c r="B152" s="188"/>
      <c r="C152" s="189"/>
      <c r="D152" s="185" t="s">
        <v>142</v>
      </c>
      <c r="E152" s="190" t="s">
        <v>19</v>
      </c>
      <c r="F152" s="191" t="s">
        <v>225</v>
      </c>
      <c r="G152" s="189"/>
      <c r="H152" s="192">
        <v>15.72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142</v>
      </c>
      <c r="AU152" s="198" t="s">
        <v>138</v>
      </c>
      <c r="AV152" s="11" t="s">
        <v>138</v>
      </c>
      <c r="AW152" s="11" t="s">
        <v>34</v>
      </c>
      <c r="AX152" s="11" t="s">
        <v>73</v>
      </c>
      <c r="AY152" s="198" t="s">
        <v>130</v>
      </c>
    </row>
    <row r="153" spans="2:65" s="13" customFormat="1" ht="10.199999999999999">
      <c r="B153" s="219"/>
      <c r="C153" s="220"/>
      <c r="D153" s="185" t="s">
        <v>142</v>
      </c>
      <c r="E153" s="221" t="s">
        <v>19</v>
      </c>
      <c r="F153" s="222" t="s">
        <v>207</v>
      </c>
      <c r="G153" s="220"/>
      <c r="H153" s="223">
        <v>382.09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142</v>
      </c>
      <c r="AU153" s="229" t="s">
        <v>138</v>
      </c>
      <c r="AV153" s="13" t="s">
        <v>137</v>
      </c>
      <c r="AW153" s="13" t="s">
        <v>34</v>
      </c>
      <c r="AX153" s="13" t="s">
        <v>81</v>
      </c>
      <c r="AY153" s="229" t="s">
        <v>130</v>
      </c>
    </row>
    <row r="154" spans="2:65" s="1" customFormat="1" ht="20.399999999999999" customHeight="1">
      <c r="B154" s="33"/>
      <c r="C154" s="173" t="s">
        <v>8</v>
      </c>
      <c r="D154" s="173" t="s">
        <v>132</v>
      </c>
      <c r="E154" s="174" t="s">
        <v>226</v>
      </c>
      <c r="F154" s="175" t="s">
        <v>227</v>
      </c>
      <c r="G154" s="176" t="s">
        <v>135</v>
      </c>
      <c r="H154" s="177">
        <v>764.18</v>
      </c>
      <c r="I154" s="178"/>
      <c r="J154" s="179">
        <f>ROUND(I154*H154,2)</f>
        <v>0</v>
      </c>
      <c r="K154" s="175" t="s">
        <v>136</v>
      </c>
      <c r="L154" s="37"/>
      <c r="M154" s="180" t="s">
        <v>19</v>
      </c>
      <c r="N154" s="181" t="s">
        <v>45</v>
      </c>
      <c r="O154" s="59"/>
      <c r="P154" s="182">
        <f>O154*H154</f>
        <v>0</v>
      </c>
      <c r="Q154" s="182">
        <v>2.0999999999999999E-3</v>
      </c>
      <c r="R154" s="182">
        <f>Q154*H154</f>
        <v>1.6047779999999998</v>
      </c>
      <c r="S154" s="182">
        <v>0</v>
      </c>
      <c r="T154" s="183">
        <f>S154*H154</f>
        <v>0</v>
      </c>
      <c r="AR154" s="16" t="s">
        <v>137</v>
      </c>
      <c r="AT154" s="16" t="s">
        <v>132</v>
      </c>
      <c r="AU154" s="16" t="s">
        <v>138</v>
      </c>
      <c r="AY154" s="16" t="s">
        <v>130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138</v>
      </c>
      <c r="BK154" s="184">
        <f>ROUND(I154*H154,2)</f>
        <v>0</v>
      </c>
      <c r="BL154" s="16" t="s">
        <v>137</v>
      </c>
      <c r="BM154" s="16" t="s">
        <v>228</v>
      </c>
    </row>
    <row r="155" spans="2:65" s="1" customFormat="1" ht="19.2">
      <c r="B155" s="33"/>
      <c r="C155" s="34"/>
      <c r="D155" s="185" t="s">
        <v>140</v>
      </c>
      <c r="E155" s="34"/>
      <c r="F155" s="186" t="s">
        <v>229</v>
      </c>
      <c r="G155" s="34"/>
      <c r="H155" s="34"/>
      <c r="I155" s="102"/>
      <c r="J155" s="34"/>
      <c r="K155" s="34"/>
      <c r="L155" s="37"/>
      <c r="M155" s="187"/>
      <c r="N155" s="59"/>
      <c r="O155" s="59"/>
      <c r="P155" s="59"/>
      <c r="Q155" s="59"/>
      <c r="R155" s="59"/>
      <c r="S155" s="59"/>
      <c r="T155" s="60"/>
      <c r="AT155" s="16" t="s">
        <v>140</v>
      </c>
      <c r="AU155" s="16" t="s">
        <v>138</v>
      </c>
    </row>
    <row r="156" spans="2:65" s="1" customFormat="1" ht="20.399999999999999" customHeight="1">
      <c r="B156" s="33"/>
      <c r="C156" s="173" t="s">
        <v>230</v>
      </c>
      <c r="D156" s="173" t="s">
        <v>132</v>
      </c>
      <c r="E156" s="174" t="s">
        <v>231</v>
      </c>
      <c r="F156" s="175" t="s">
        <v>232</v>
      </c>
      <c r="G156" s="176" t="s">
        <v>135</v>
      </c>
      <c r="H156" s="177">
        <v>95.944999999999993</v>
      </c>
      <c r="I156" s="178"/>
      <c r="J156" s="179">
        <f>ROUND(I156*H156,2)</f>
        <v>0</v>
      </c>
      <c r="K156" s="175" t="s">
        <v>136</v>
      </c>
      <c r="L156" s="37"/>
      <c r="M156" s="180" t="s">
        <v>19</v>
      </c>
      <c r="N156" s="181" t="s">
        <v>45</v>
      </c>
      <c r="O156" s="59"/>
      <c r="P156" s="182">
        <f>O156*H156</f>
        <v>0</v>
      </c>
      <c r="Q156" s="182">
        <v>8.2500000000000004E-3</v>
      </c>
      <c r="R156" s="182">
        <f>Q156*H156</f>
        <v>0.79154625000000001</v>
      </c>
      <c r="S156" s="182">
        <v>0</v>
      </c>
      <c r="T156" s="183">
        <f>S156*H156</f>
        <v>0</v>
      </c>
      <c r="AR156" s="16" t="s">
        <v>137</v>
      </c>
      <c r="AT156" s="16" t="s">
        <v>132</v>
      </c>
      <c r="AU156" s="16" t="s">
        <v>138</v>
      </c>
      <c r="AY156" s="16" t="s">
        <v>130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138</v>
      </c>
      <c r="BK156" s="184">
        <f>ROUND(I156*H156,2)</f>
        <v>0</v>
      </c>
      <c r="BL156" s="16" t="s">
        <v>137</v>
      </c>
      <c r="BM156" s="16" t="s">
        <v>233</v>
      </c>
    </row>
    <row r="157" spans="2:65" s="1" customFormat="1" ht="19.2">
      <c r="B157" s="33"/>
      <c r="C157" s="34"/>
      <c r="D157" s="185" t="s">
        <v>140</v>
      </c>
      <c r="E157" s="34"/>
      <c r="F157" s="186" t="s">
        <v>234</v>
      </c>
      <c r="G157" s="34"/>
      <c r="H157" s="34"/>
      <c r="I157" s="102"/>
      <c r="J157" s="34"/>
      <c r="K157" s="34"/>
      <c r="L157" s="37"/>
      <c r="M157" s="187"/>
      <c r="N157" s="59"/>
      <c r="O157" s="59"/>
      <c r="P157" s="59"/>
      <c r="Q157" s="59"/>
      <c r="R157" s="59"/>
      <c r="S157" s="59"/>
      <c r="T157" s="60"/>
      <c r="AT157" s="16" t="s">
        <v>140</v>
      </c>
      <c r="AU157" s="16" t="s">
        <v>138</v>
      </c>
    </row>
    <row r="158" spans="2:65" s="12" customFormat="1" ht="10.199999999999999">
      <c r="B158" s="209"/>
      <c r="C158" s="210"/>
      <c r="D158" s="185" t="s">
        <v>142</v>
      </c>
      <c r="E158" s="211" t="s">
        <v>19</v>
      </c>
      <c r="F158" s="212" t="s">
        <v>235</v>
      </c>
      <c r="G158" s="210"/>
      <c r="H158" s="211" t="s">
        <v>19</v>
      </c>
      <c r="I158" s="213"/>
      <c r="J158" s="210"/>
      <c r="K158" s="210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142</v>
      </c>
      <c r="AU158" s="218" t="s">
        <v>138</v>
      </c>
      <c r="AV158" s="12" t="s">
        <v>81</v>
      </c>
      <c r="AW158" s="12" t="s">
        <v>34</v>
      </c>
      <c r="AX158" s="12" t="s">
        <v>73</v>
      </c>
      <c r="AY158" s="218" t="s">
        <v>130</v>
      </c>
    </row>
    <row r="159" spans="2:65" s="11" customFormat="1" ht="10.199999999999999">
      <c r="B159" s="188"/>
      <c r="C159" s="189"/>
      <c r="D159" s="185" t="s">
        <v>142</v>
      </c>
      <c r="E159" s="190" t="s">
        <v>19</v>
      </c>
      <c r="F159" s="191" t="s">
        <v>236</v>
      </c>
      <c r="G159" s="189"/>
      <c r="H159" s="192">
        <v>12.675000000000001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142</v>
      </c>
      <c r="AU159" s="198" t="s">
        <v>138</v>
      </c>
      <c r="AV159" s="11" t="s">
        <v>138</v>
      </c>
      <c r="AW159" s="11" t="s">
        <v>34</v>
      </c>
      <c r="AX159" s="11" t="s">
        <v>73</v>
      </c>
      <c r="AY159" s="198" t="s">
        <v>130</v>
      </c>
    </row>
    <row r="160" spans="2:65" s="11" customFormat="1" ht="10.199999999999999">
      <c r="B160" s="188"/>
      <c r="C160" s="189"/>
      <c r="D160" s="185" t="s">
        <v>142</v>
      </c>
      <c r="E160" s="190" t="s">
        <v>19</v>
      </c>
      <c r="F160" s="191" t="s">
        <v>237</v>
      </c>
      <c r="G160" s="189"/>
      <c r="H160" s="192">
        <v>34.880000000000003</v>
      </c>
      <c r="I160" s="193"/>
      <c r="J160" s="189"/>
      <c r="K160" s="189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142</v>
      </c>
      <c r="AU160" s="198" t="s">
        <v>138</v>
      </c>
      <c r="AV160" s="11" t="s">
        <v>138</v>
      </c>
      <c r="AW160" s="11" t="s">
        <v>34</v>
      </c>
      <c r="AX160" s="11" t="s">
        <v>73</v>
      </c>
      <c r="AY160" s="198" t="s">
        <v>130</v>
      </c>
    </row>
    <row r="161" spans="2:65" s="12" customFormat="1" ht="10.199999999999999">
      <c r="B161" s="209"/>
      <c r="C161" s="210"/>
      <c r="D161" s="185" t="s">
        <v>142</v>
      </c>
      <c r="E161" s="211" t="s">
        <v>19</v>
      </c>
      <c r="F161" s="212" t="s">
        <v>238</v>
      </c>
      <c r="G161" s="210"/>
      <c r="H161" s="211" t="s">
        <v>19</v>
      </c>
      <c r="I161" s="213"/>
      <c r="J161" s="210"/>
      <c r="K161" s="210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142</v>
      </c>
      <c r="AU161" s="218" t="s">
        <v>138</v>
      </c>
      <c r="AV161" s="12" t="s">
        <v>81</v>
      </c>
      <c r="AW161" s="12" t="s">
        <v>34</v>
      </c>
      <c r="AX161" s="12" t="s">
        <v>73</v>
      </c>
      <c r="AY161" s="218" t="s">
        <v>130</v>
      </c>
    </row>
    <row r="162" spans="2:65" s="11" customFormat="1" ht="10.199999999999999">
      <c r="B162" s="188"/>
      <c r="C162" s="189"/>
      <c r="D162" s="185" t="s">
        <v>142</v>
      </c>
      <c r="E162" s="190" t="s">
        <v>19</v>
      </c>
      <c r="F162" s="191" t="s">
        <v>239</v>
      </c>
      <c r="G162" s="189"/>
      <c r="H162" s="192">
        <v>10.95</v>
      </c>
      <c r="I162" s="193"/>
      <c r="J162" s="189"/>
      <c r="K162" s="189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142</v>
      </c>
      <c r="AU162" s="198" t="s">
        <v>138</v>
      </c>
      <c r="AV162" s="11" t="s">
        <v>138</v>
      </c>
      <c r="AW162" s="11" t="s">
        <v>34</v>
      </c>
      <c r="AX162" s="11" t="s">
        <v>73</v>
      </c>
      <c r="AY162" s="198" t="s">
        <v>130</v>
      </c>
    </row>
    <row r="163" spans="2:65" s="11" customFormat="1" ht="10.199999999999999">
      <c r="B163" s="188"/>
      <c r="C163" s="189"/>
      <c r="D163" s="185" t="s">
        <v>142</v>
      </c>
      <c r="E163" s="190" t="s">
        <v>19</v>
      </c>
      <c r="F163" s="191" t="s">
        <v>240</v>
      </c>
      <c r="G163" s="189"/>
      <c r="H163" s="192">
        <v>37.44</v>
      </c>
      <c r="I163" s="193"/>
      <c r="J163" s="189"/>
      <c r="K163" s="189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142</v>
      </c>
      <c r="AU163" s="198" t="s">
        <v>138</v>
      </c>
      <c r="AV163" s="11" t="s">
        <v>138</v>
      </c>
      <c r="AW163" s="11" t="s">
        <v>34</v>
      </c>
      <c r="AX163" s="11" t="s">
        <v>73</v>
      </c>
      <c r="AY163" s="198" t="s">
        <v>130</v>
      </c>
    </row>
    <row r="164" spans="2:65" s="13" customFormat="1" ht="10.199999999999999">
      <c r="B164" s="219"/>
      <c r="C164" s="220"/>
      <c r="D164" s="185" t="s">
        <v>142</v>
      </c>
      <c r="E164" s="221" t="s">
        <v>19</v>
      </c>
      <c r="F164" s="222" t="s">
        <v>207</v>
      </c>
      <c r="G164" s="220"/>
      <c r="H164" s="223">
        <v>95.944999999999993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142</v>
      </c>
      <c r="AU164" s="229" t="s">
        <v>138</v>
      </c>
      <c r="AV164" s="13" t="s">
        <v>137</v>
      </c>
      <c r="AW164" s="13" t="s">
        <v>34</v>
      </c>
      <c r="AX164" s="13" t="s">
        <v>81</v>
      </c>
      <c r="AY164" s="229" t="s">
        <v>130</v>
      </c>
    </row>
    <row r="165" spans="2:65" s="1" customFormat="1" ht="20.399999999999999" customHeight="1">
      <c r="B165" s="33"/>
      <c r="C165" s="199" t="s">
        <v>241</v>
      </c>
      <c r="D165" s="199" t="s">
        <v>166</v>
      </c>
      <c r="E165" s="200" t="s">
        <v>242</v>
      </c>
      <c r="F165" s="201" t="s">
        <v>243</v>
      </c>
      <c r="G165" s="202" t="s">
        <v>135</v>
      </c>
      <c r="H165" s="203">
        <v>97.864000000000004</v>
      </c>
      <c r="I165" s="204"/>
      <c r="J165" s="205">
        <f>ROUND(I165*H165,2)</f>
        <v>0</v>
      </c>
      <c r="K165" s="201" t="s">
        <v>136</v>
      </c>
      <c r="L165" s="206"/>
      <c r="M165" s="207" t="s">
        <v>19</v>
      </c>
      <c r="N165" s="208" t="s">
        <v>45</v>
      </c>
      <c r="O165" s="59"/>
      <c r="P165" s="182">
        <f>O165*H165</f>
        <v>0</v>
      </c>
      <c r="Q165" s="182">
        <v>1.1999999999999999E-3</v>
      </c>
      <c r="R165" s="182">
        <f>Q165*H165</f>
        <v>0.11743679999999999</v>
      </c>
      <c r="S165" s="182">
        <v>0</v>
      </c>
      <c r="T165" s="183">
        <f>S165*H165</f>
        <v>0</v>
      </c>
      <c r="AR165" s="16" t="s">
        <v>170</v>
      </c>
      <c r="AT165" s="16" t="s">
        <v>166</v>
      </c>
      <c r="AU165" s="16" t="s">
        <v>138</v>
      </c>
      <c r="AY165" s="16" t="s">
        <v>130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138</v>
      </c>
      <c r="BK165" s="184">
        <f>ROUND(I165*H165,2)</f>
        <v>0</v>
      </c>
      <c r="BL165" s="16" t="s">
        <v>137</v>
      </c>
      <c r="BM165" s="16" t="s">
        <v>244</v>
      </c>
    </row>
    <row r="166" spans="2:65" s="1" customFormat="1" ht="10.199999999999999">
      <c r="B166" s="33"/>
      <c r="C166" s="34"/>
      <c r="D166" s="185" t="s">
        <v>140</v>
      </c>
      <c r="E166" s="34"/>
      <c r="F166" s="186" t="s">
        <v>243</v>
      </c>
      <c r="G166" s="34"/>
      <c r="H166" s="34"/>
      <c r="I166" s="102"/>
      <c r="J166" s="34"/>
      <c r="K166" s="34"/>
      <c r="L166" s="37"/>
      <c r="M166" s="187"/>
      <c r="N166" s="59"/>
      <c r="O166" s="59"/>
      <c r="P166" s="59"/>
      <c r="Q166" s="59"/>
      <c r="R166" s="59"/>
      <c r="S166" s="59"/>
      <c r="T166" s="60"/>
      <c r="AT166" s="16" t="s">
        <v>140</v>
      </c>
      <c r="AU166" s="16" t="s">
        <v>138</v>
      </c>
    </row>
    <row r="167" spans="2:65" s="11" customFormat="1" ht="10.199999999999999">
      <c r="B167" s="188"/>
      <c r="C167" s="189"/>
      <c r="D167" s="185" t="s">
        <v>142</v>
      </c>
      <c r="E167" s="189"/>
      <c r="F167" s="191" t="s">
        <v>245</v>
      </c>
      <c r="G167" s="189"/>
      <c r="H167" s="192">
        <v>97.864000000000004</v>
      </c>
      <c r="I167" s="193"/>
      <c r="J167" s="189"/>
      <c r="K167" s="189"/>
      <c r="L167" s="194"/>
      <c r="M167" s="195"/>
      <c r="N167" s="196"/>
      <c r="O167" s="196"/>
      <c r="P167" s="196"/>
      <c r="Q167" s="196"/>
      <c r="R167" s="196"/>
      <c r="S167" s="196"/>
      <c r="T167" s="197"/>
      <c r="AT167" s="198" t="s">
        <v>142</v>
      </c>
      <c r="AU167" s="198" t="s">
        <v>138</v>
      </c>
      <c r="AV167" s="11" t="s">
        <v>138</v>
      </c>
      <c r="AW167" s="11" t="s">
        <v>4</v>
      </c>
      <c r="AX167" s="11" t="s">
        <v>81</v>
      </c>
      <c r="AY167" s="198" t="s">
        <v>130</v>
      </c>
    </row>
    <row r="168" spans="2:65" s="1" customFormat="1" ht="20.399999999999999" customHeight="1">
      <c r="B168" s="33"/>
      <c r="C168" s="173" t="s">
        <v>246</v>
      </c>
      <c r="D168" s="173" t="s">
        <v>132</v>
      </c>
      <c r="E168" s="174" t="s">
        <v>247</v>
      </c>
      <c r="F168" s="175" t="s">
        <v>248</v>
      </c>
      <c r="G168" s="176" t="s">
        <v>135</v>
      </c>
      <c r="H168" s="177">
        <v>17.82</v>
      </c>
      <c r="I168" s="178"/>
      <c r="J168" s="179">
        <f>ROUND(I168*H168,2)</f>
        <v>0</v>
      </c>
      <c r="K168" s="175" t="s">
        <v>136</v>
      </c>
      <c r="L168" s="37"/>
      <c r="M168" s="180" t="s">
        <v>19</v>
      </c>
      <c r="N168" s="181" t="s">
        <v>45</v>
      </c>
      <c r="O168" s="59"/>
      <c r="P168" s="182">
        <f>O168*H168</f>
        <v>0</v>
      </c>
      <c r="Q168" s="182">
        <v>8.2500000000000004E-3</v>
      </c>
      <c r="R168" s="182">
        <f>Q168*H168</f>
        <v>0.14701500000000001</v>
      </c>
      <c r="S168" s="182">
        <v>0</v>
      </c>
      <c r="T168" s="183">
        <f>S168*H168</f>
        <v>0</v>
      </c>
      <c r="AR168" s="16" t="s">
        <v>137</v>
      </c>
      <c r="AT168" s="16" t="s">
        <v>132</v>
      </c>
      <c r="AU168" s="16" t="s">
        <v>138</v>
      </c>
      <c r="AY168" s="16" t="s">
        <v>130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138</v>
      </c>
      <c r="BK168" s="184">
        <f>ROUND(I168*H168,2)</f>
        <v>0</v>
      </c>
      <c r="BL168" s="16" t="s">
        <v>137</v>
      </c>
      <c r="BM168" s="16" t="s">
        <v>249</v>
      </c>
    </row>
    <row r="169" spans="2:65" s="1" customFormat="1" ht="19.2">
      <c r="B169" s="33"/>
      <c r="C169" s="34"/>
      <c r="D169" s="185" t="s">
        <v>140</v>
      </c>
      <c r="E169" s="34"/>
      <c r="F169" s="186" t="s">
        <v>250</v>
      </c>
      <c r="G169" s="34"/>
      <c r="H169" s="34"/>
      <c r="I169" s="102"/>
      <c r="J169" s="34"/>
      <c r="K169" s="34"/>
      <c r="L169" s="37"/>
      <c r="M169" s="187"/>
      <c r="N169" s="59"/>
      <c r="O169" s="59"/>
      <c r="P169" s="59"/>
      <c r="Q169" s="59"/>
      <c r="R169" s="59"/>
      <c r="S169" s="59"/>
      <c r="T169" s="60"/>
      <c r="AT169" s="16" t="s">
        <v>140</v>
      </c>
      <c r="AU169" s="16" t="s">
        <v>138</v>
      </c>
    </row>
    <row r="170" spans="2:65" s="12" customFormat="1" ht="10.199999999999999">
      <c r="B170" s="209"/>
      <c r="C170" s="210"/>
      <c r="D170" s="185" t="s">
        <v>142</v>
      </c>
      <c r="E170" s="211" t="s">
        <v>19</v>
      </c>
      <c r="F170" s="212" t="s">
        <v>205</v>
      </c>
      <c r="G170" s="210"/>
      <c r="H170" s="211" t="s">
        <v>19</v>
      </c>
      <c r="I170" s="213"/>
      <c r="J170" s="210"/>
      <c r="K170" s="210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142</v>
      </c>
      <c r="AU170" s="218" t="s">
        <v>138</v>
      </c>
      <c r="AV170" s="12" t="s">
        <v>81</v>
      </c>
      <c r="AW170" s="12" t="s">
        <v>34</v>
      </c>
      <c r="AX170" s="12" t="s">
        <v>73</v>
      </c>
      <c r="AY170" s="218" t="s">
        <v>130</v>
      </c>
    </row>
    <row r="171" spans="2:65" s="11" customFormat="1" ht="10.199999999999999">
      <c r="B171" s="188"/>
      <c r="C171" s="189"/>
      <c r="D171" s="185" t="s">
        <v>142</v>
      </c>
      <c r="E171" s="190" t="s">
        <v>19</v>
      </c>
      <c r="F171" s="191" t="s">
        <v>251</v>
      </c>
      <c r="G171" s="189"/>
      <c r="H171" s="192">
        <v>17.82</v>
      </c>
      <c r="I171" s="193"/>
      <c r="J171" s="189"/>
      <c r="K171" s="189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142</v>
      </c>
      <c r="AU171" s="198" t="s">
        <v>138</v>
      </c>
      <c r="AV171" s="11" t="s">
        <v>138</v>
      </c>
      <c r="AW171" s="11" t="s">
        <v>34</v>
      </c>
      <c r="AX171" s="11" t="s">
        <v>81</v>
      </c>
      <c r="AY171" s="198" t="s">
        <v>130</v>
      </c>
    </row>
    <row r="172" spans="2:65" s="1" customFormat="1" ht="20.399999999999999" customHeight="1">
      <c r="B172" s="33"/>
      <c r="C172" s="199" t="s">
        <v>252</v>
      </c>
      <c r="D172" s="199" t="s">
        <v>166</v>
      </c>
      <c r="E172" s="200" t="s">
        <v>253</v>
      </c>
      <c r="F172" s="201" t="s">
        <v>254</v>
      </c>
      <c r="G172" s="202" t="s">
        <v>135</v>
      </c>
      <c r="H172" s="203">
        <v>18.175999999999998</v>
      </c>
      <c r="I172" s="204"/>
      <c r="J172" s="205">
        <f>ROUND(I172*H172,2)</f>
        <v>0</v>
      </c>
      <c r="K172" s="201" t="s">
        <v>136</v>
      </c>
      <c r="L172" s="206"/>
      <c r="M172" s="207" t="s">
        <v>19</v>
      </c>
      <c r="N172" s="208" t="s">
        <v>45</v>
      </c>
      <c r="O172" s="59"/>
      <c r="P172" s="182">
        <f>O172*H172</f>
        <v>0</v>
      </c>
      <c r="Q172" s="182">
        <v>1.3600000000000001E-3</v>
      </c>
      <c r="R172" s="182">
        <f>Q172*H172</f>
        <v>2.4719359999999999E-2</v>
      </c>
      <c r="S172" s="182">
        <v>0</v>
      </c>
      <c r="T172" s="183">
        <f>S172*H172</f>
        <v>0</v>
      </c>
      <c r="AR172" s="16" t="s">
        <v>170</v>
      </c>
      <c r="AT172" s="16" t="s">
        <v>166</v>
      </c>
      <c r="AU172" s="16" t="s">
        <v>138</v>
      </c>
      <c r="AY172" s="16" t="s">
        <v>130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138</v>
      </c>
      <c r="BK172" s="184">
        <f>ROUND(I172*H172,2)</f>
        <v>0</v>
      </c>
      <c r="BL172" s="16" t="s">
        <v>137</v>
      </c>
      <c r="BM172" s="16" t="s">
        <v>255</v>
      </c>
    </row>
    <row r="173" spans="2:65" s="1" customFormat="1" ht="10.199999999999999">
      <c r="B173" s="33"/>
      <c r="C173" s="34"/>
      <c r="D173" s="185" t="s">
        <v>140</v>
      </c>
      <c r="E173" s="34"/>
      <c r="F173" s="186" t="s">
        <v>254</v>
      </c>
      <c r="G173" s="34"/>
      <c r="H173" s="34"/>
      <c r="I173" s="102"/>
      <c r="J173" s="34"/>
      <c r="K173" s="34"/>
      <c r="L173" s="37"/>
      <c r="M173" s="187"/>
      <c r="N173" s="59"/>
      <c r="O173" s="59"/>
      <c r="P173" s="59"/>
      <c r="Q173" s="59"/>
      <c r="R173" s="59"/>
      <c r="S173" s="59"/>
      <c r="T173" s="60"/>
      <c r="AT173" s="16" t="s">
        <v>140</v>
      </c>
      <c r="AU173" s="16" t="s">
        <v>138</v>
      </c>
    </row>
    <row r="174" spans="2:65" s="11" customFormat="1" ht="10.199999999999999">
      <c r="B174" s="188"/>
      <c r="C174" s="189"/>
      <c r="D174" s="185" t="s">
        <v>142</v>
      </c>
      <c r="E174" s="189"/>
      <c r="F174" s="191" t="s">
        <v>256</v>
      </c>
      <c r="G174" s="189"/>
      <c r="H174" s="192">
        <v>18.175999999999998</v>
      </c>
      <c r="I174" s="193"/>
      <c r="J174" s="189"/>
      <c r="K174" s="189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142</v>
      </c>
      <c r="AU174" s="198" t="s">
        <v>138</v>
      </c>
      <c r="AV174" s="11" t="s">
        <v>138</v>
      </c>
      <c r="AW174" s="11" t="s">
        <v>4</v>
      </c>
      <c r="AX174" s="11" t="s">
        <v>81</v>
      </c>
      <c r="AY174" s="198" t="s">
        <v>130</v>
      </c>
    </row>
    <row r="175" spans="2:65" s="1" customFormat="1" ht="20.399999999999999" customHeight="1">
      <c r="B175" s="33"/>
      <c r="C175" s="173" t="s">
        <v>257</v>
      </c>
      <c r="D175" s="173" t="s">
        <v>132</v>
      </c>
      <c r="E175" s="174" t="s">
        <v>258</v>
      </c>
      <c r="F175" s="175" t="s">
        <v>259</v>
      </c>
      <c r="G175" s="176" t="s">
        <v>135</v>
      </c>
      <c r="H175" s="177">
        <v>714.17</v>
      </c>
      <c r="I175" s="178"/>
      <c r="J175" s="179">
        <f>ROUND(I175*H175,2)</f>
        <v>0</v>
      </c>
      <c r="K175" s="175" t="s">
        <v>136</v>
      </c>
      <c r="L175" s="37"/>
      <c r="M175" s="180" t="s">
        <v>19</v>
      </c>
      <c r="N175" s="181" t="s">
        <v>45</v>
      </c>
      <c r="O175" s="59"/>
      <c r="P175" s="182">
        <f>O175*H175</f>
        <v>0</v>
      </c>
      <c r="Q175" s="182">
        <v>8.5000000000000006E-3</v>
      </c>
      <c r="R175" s="182">
        <f>Q175*H175</f>
        <v>6.0704450000000003</v>
      </c>
      <c r="S175" s="182">
        <v>0</v>
      </c>
      <c r="T175" s="183">
        <f>S175*H175</f>
        <v>0</v>
      </c>
      <c r="AR175" s="16" t="s">
        <v>137</v>
      </c>
      <c r="AT175" s="16" t="s">
        <v>132</v>
      </c>
      <c r="AU175" s="16" t="s">
        <v>138</v>
      </c>
      <c r="AY175" s="16" t="s">
        <v>130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138</v>
      </c>
      <c r="BK175" s="184">
        <f>ROUND(I175*H175,2)</f>
        <v>0</v>
      </c>
      <c r="BL175" s="16" t="s">
        <v>137</v>
      </c>
      <c r="BM175" s="16" t="s">
        <v>260</v>
      </c>
    </row>
    <row r="176" spans="2:65" s="1" customFormat="1" ht="19.2">
      <c r="B176" s="33"/>
      <c r="C176" s="34"/>
      <c r="D176" s="185" t="s">
        <v>140</v>
      </c>
      <c r="E176" s="34"/>
      <c r="F176" s="186" t="s">
        <v>261</v>
      </c>
      <c r="G176" s="34"/>
      <c r="H176" s="34"/>
      <c r="I176" s="102"/>
      <c r="J176" s="34"/>
      <c r="K176" s="34"/>
      <c r="L176" s="37"/>
      <c r="M176" s="187"/>
      <c r="N176" s="59"/>
      <c r="O176" s="59"/>
      <c r="P176" s="59"/>
      <c r="Q176" s="59"/>
      <c r="R176" s="59"/>
      <c r="S176" s="59"/>
      <c r="T176" s="60"/>
      <c r="AT176" s="16" t="s">
        <v>140</v>
      </c>
      <c r="AU176" s="16" t="s">
        <v>138</v>
      </c>
    </row>
    <row r="177" spans="2:65" s="12" customFormat="1" ht="10.199999999999999">
      <c r="B177" s="209"/>
      <c r="C177" s="210"/>
      <c r="D177" s="185" t="s">
        <v>142</v>
      </c>
      <c r="E177" s="211" t="s">
        <v>19</v>
      </c>
      <c r="F177" s="212" t="s">
        <v>235</v>
      </c>
      <c r="G177" s="210"/>
      <c r="H177" s="211" t="s">
        <v>19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142</v>
      </c>
      <c r="AU177" s="218" t="s">
        <v>138</v>
      </c>
      <c r="AV177" s="12" t="s">
        <v>81</v>
      </c>
      <c r="AW177" s="12" t="s">
        <v>34</v>
      </c>
      <c r="AX177" s="12" t="s">
        <v>73</v>
      </c>
      <c r="AY177" s="218" t="s">
        <v>130</v>
      </c>
    </row>
    <row r="178" spans="2:65" s="11" customFormat="1" ht="10.199999999999999">
      <c r="B178" s="188"/>
      <c r="C178" s="189"/>
      <c r="D178" s="185" t="s">
        <v>142</v>
      </c>
      <c r="E178" s="190" t="s">
        <v>19</v>
      </c>
      <c r="F178" s="191" t="s">
        <v>262</v>
      </c>
      <c r="G178" s="189"/>
      <c r="H178" s="192">
        <v>396.5</v>
      </c>
      <c r="I178" s="193"/>
      <c r="J178" s="189"/>
      <c r="K178" s="189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142</v>
      </c>
      <c r="AU178" s="198" t="s">
        <v>138</v>
      </c>
      <c r="AV178" s="11" t="s">
        <v>138</v>
      </c>
      <c r="AW178" s="11" t="s">
        <v>34</v>
      </c>
      <c r="AX178" s="11" t="s">
        <v>73</v>
      </c>
      <c r="AY178" s="198" t="s">
        <v>130</v>
      </c>
    </row>
    <row r="179" spans="2:65" s="11" customFormat="1" ht="10.199999999999999">
      <c r="B179" s="188"/>
      <c r="C179" s="189"/>
      <c r="D179" s="185" t="s">
        <v>142</v>
      </c>
      <c r="E179" s="190" t="s">
        <v>19</v>
      </c>
      <c r="F179" s="191" t="s">
        <v>263</v>
      </c>
      <c r="G179" s="189"/>
      <c r="H179" s="192">
        <v>-7.29</v>
      </c>
      <c r="I179" s="193"/>
      <c r="J179" s="189"/>
      <c r="K179" s="189"/>
      <c r="L179" s="194"/>
      <c r="M179" s="195"/>
      <c r="N179" s="196"/>
      <c r="O179" s="196"/>
      <c r="P179" s="196"/>
      <c r="Q179" s="196"/>
      <c r="R179" s="196"/>
      <c r="S179" s="196"/>
      <c r="T179" s="197"/>
      <c r="AT179" s="198" t="s">
        <v>142</v>
      </c>
      <c r="AU179" s="198" t="s">
        <v>138</v>
      </c>
      <c r="AV179" s="11" t="s">
        <v>138</v>
      </c>
      <c r="AW179" s="11" t="s">
        <v>34</v>
      </c>
      <c r="AX179" s="11" t="s">
        <v>73</v>
      </c>
      <c r="AY179" s="198" t="s">
        <v>130</v>
      </c>
    </row>
    <row r="180" spans="2:65" s="12" customFormat="1" ht="10.199999999999999">
      <c r="B180" s="209"/>
      <c r="C180" s="210"/>
      <c r="D180" s="185" t="s">
        <v>142</v>
      </c>
      <c r="E180" s="211" t="s">
        <v>19</v>
      </c>
      <c r="F180" s="212" t="s">
        <v>205</v>
      </c>
      <c r="G180" s="210"/>
      <c r="H180" s="211" t="s">
        <v>19</v>
      </c>
      <c r="I180" s="213"/>
      <c r="J180" s="210"/>
      <c r="K180" s="210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142</v>
      </c>
      <c r="AU180" s="218" t="s">
        <v>138</v>
      </c>
      <c r="AV180" s="12" t="s">
        <v>81</v>
      </c>
      <c r="AW180" s="12" t="s">
        <v>34</v>
      </c>
      <c r="AX180" s="12" t="s">
        <v>73</v>
      </c>
      <c r="AY180" s="218" t="s">
        <v>130</v>
      </c>
    </row>
    <row r="181" spans="2:65" s="11" customFormat="1" ht="10.199999999999999">
      <c r="B181" s="188"/>
      <c r="C181" s="189"/>
      <c r="D181" s="185" t="s">
        <v>142</v>
      </c>
      <c r="E181" s="190" t="s">
        <v>19</v>
      </c>
      <c r="F181" s="191" t="s">
        <v>264</v>
      </c>
      <c r="G181" s="189"/>
      <c r="H181" s="192">
        <v>397.86</v>
      </c>
      <c r="I181" s="193"/>
      <c r="J181" s="189"/>
      <c r="K181" s="189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142</v>
      </c>
      <c r="AU181" s="198" t="s">
        <v>138</v>
      </c>
      <c r="AV181" s="11" t="s">
        <v>138</v>
      </c>
      <c r="AW181" s="11" t="s">
        <v>34</v>
      </c>
      <c r="AX181" s="11" t="s">
        <v>73</v>
      </c>
      <c r="AY181" s="198" t="s">
        <v>130</v>
      </c>
    </row>
    <row r="182" spans="2:65" s="11" customFormat="1" ht="10.199999999999999">
      <c r="B182" s="188"/>
      <c r="C182" s="189"/>
      <c r="D182" s="185" t="s">
        <v>142</v>
      </c>
      <c r="E182" s="190" t="s">
        <v>19</v>
      </c>
      <c r="F182" s="191" t="s">
        <v>265</v>
      </c>
      <c r="G182" s="189"/>
      <c r="H182" s="192">
        <v>-72.900000000000006</v>
      </c>
      <c r="I182" s="193"/>
      <c r="J182" s="189"/>
      <c r="K182" s="189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142</v>
      </c>
      <c r="AU182" s="198" t="s">
        <v>138</v>
      </c>
      <c r="AV182" s="11" t="s">
        <v>138</v>
      </c>
      <c r="AW182" s="11" t="s">
        <v>34</v>
      </c>
      <c r="AX182" s="11" t="s">
        <v>73</v>
      </c>
      <c r="AY182" s="198" t="s">
        <v>130</v>
      </c>
    </row>
    <row r="183" spans="2:65" s="13" customFormat="1" ht="10.199999999999999">
      <c r="B183" s="219"/>
      <c r="C183" s="220"/>
      <c r="D183" s="185" t="s">
        <v>142</v>
      </c>
      <c r="E183" s="221" t="s">
        <v>19</v>
      </c>
      <c r="F183" s="222" t="s">
        <v>207</v>
      </c>
      <c r="G183" s="220"/>
      <c r="H183" s="223">
        <v>714.17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142</v>
      </c>
      <c r="AU183" s="229" t="s">
        <v>138</v>
      </c>
      <c r="AV183" s="13" t="s">
        <v>137</v>
      </c>
      <c r="AW183" s="13" t="s">
        <v>34</v>
      </c>
      <c r="AX183" s="13" t="s">
        <v>81</v>
      </c>
      <c r="AY183" s="229" t="s">
        <v>130</v>
      </c>
    </row>
    <row r="184" spans="2:65" s="1" customFormat="1" ht="20.399999999999999" customHeight="1">
      <c r="B184" s="33"/>
      <c r="C184" s="199" t="s">
        <v>7</v>
      </c>
      <c r="D184" s="199" t="s">
        <v>166</v>
      </c>
      <c r="E184" s="200" t="s">
        <v>266</v>
      </c>
      <c r="F184" s="201" t="s">
        <v>267</v>
      </c>
      <c r="G184" s="202" t="s">
        <v>135</v>
      </c>
      <c r="H184" s="203">
        <v>728.45299999999997</v>
      </c>
      <c r="I184" s="204"/>
      <c r="J184" s="205">
        <f>ROUND(I184*H184,2)</f>
        <v>0</v>
      </c>
      <c r="K184" s="201" t="s">
        <v>136</v>
      </c>
      <c r="L184" s="206"/>
      <c r="M184" s="207" t="s">
        <v>19</v>
      </c>
      <c r="N184" s="208" t="s">
        <v>45</v>
      </c>
      <c r="O184" s="59"/>
      <c r="P184" s="182">
        <f>O184*H184</f>
        <v>0</v>
      </c>
      <c r="Q184" s="182">
        <v>2.5500000000000002E-3</v>
      </c>
      <c r="R184" s="182">
        <f>Q184*H184</f>
        <v>1.85755515</v>
      </c>
      <c r="S184" s="182">
        <v>0</v>
      </c>
      <c r="T184" s="183">
        <f>S184*H184</f>
        <v>0</v>
      </c>
      <c r="AR184" s="16" t="s">
        <v>170</v>
      </c>
      <c r="AT184" s="16" t="s">
        <v>166</v>
      </c>
      <c r="AU184" s="16" t="s">
        <v>138</v>
      </c>
      <c r="AY184" s="16" t="s">
        <v>130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138</v>
      </c>
      <c r="BK184" s="184">
        <f>ROUND(I184*H184,2)</f>
        <v>0</v>
      </c>
      <c r="BL184" s="16" t="s">
        <v>137</v>
      </c>
      <c r="BM184" s="16" t="s">
        <v>268</v>
      </c>
    </row>
    <row r="185" spans="2:65" s="1" customFormat="1" ht="10.199999999999999">
      <c r="B185" s="33"/>
      <c r="C185" s="34"/>
      <c r="D185" s="185" t="s">
        <v>140</v>
      </c>
      <c r="E185" s="34"/>
      <c r="F185" s="186" t="s">
        <v>267</v>
      </c>
      <c r="G185" s="34"/>
      <c r="H185" s="34"/>
      <c r="I185" s="102"/>
      <c r="J185" s="34"/>
      <c r="K185" s="34"/>
      <c r="L185" s="37"/>
      <c r="M185" s="187"/>
      <c r="N185" s="59"/>
      <c r="O185" s="59"/>
      <c r="P185" s="59"/>
      <c r="Q185" s="59"/>
      <c r="R185" s="59"/>
      <c r="S185" s="59"/>
      <c r="T185" s="60"/>
      <c r="AT185" s="16" t="s">
        <v>140</v>
      </c>
      <c r="AU185" s="16" t="s">
        <v>138</v>
      </c>
    </row>
    <row r="186" spans="2:65" s="11" customFormat="1" ht="10.199999999999999">
      <c r="B186" s="188"/>
      <c r="C186" s="189"/>
      <c r="D186" s="185" t="s">
        <v>142</v>
      </c>
      <c r="E186" s="189"/>
      <c r="F186" s="191" t="s">
        <v>269</v>
      </c>
      <c r="G186" s="189"/>
      <c r="H186" s="192">
        <v>728.45299999999997</v>
      </c>
      <c r="I186" s="193"/>
      <c r="J186" s="189"/>
      <c r="K186" s="189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142</v>
      </c>
      <c r="AU186" s="198" t="s">
        <v>138</v>
      </c>
      <c r="AV186" s="11" t="s">
        <v>138</v>
      </c>
      <c r="AW186" s="11" t="s">
        <v>4</v>
      </c>
      <c r="AX186" s="11" t="s">
        <v>81</v>
      </c>
      <c r="AY186" s="198" t="s">
        <v>130</v>
      </c>
    </row>
    <row r="187" spans="2:65" s="1" customFormat="1" ht="20.399999999999999" customHeight="1">
      <c r="B187" s="33"/>
      <c r="C187" s="173" t="s">
        <v>270</v>
      </c>
      <c r="D187" s="173" t="s">
        <v>132</v>
      </c>
      <c r="E187" s="174" t="s">
        <v>271</v>
      </c>
      <c r="F187" s="175" t="s">
        <v>272</v>
      </c>
      <c r="G187" s="176" t="s">
        <v>273</v>
      </c>
      <c r="H187" s="177">
        <v>366.2</v>
      </c>
      <c r="I187" s="178"/>
      <c r="J187" s="179">
        <f>ROUND(I187*H187,2)</f>
        <v>0</v>
      </c>
      <c r="K187" s="175" t="s">
        <v>136</v>
      </c>
      <c r="L187" s="37"/>
      <c r="M187" s="180" t="s">
        <v>19</v>
      </c>
      <c r="N187" s="181" t="s">
        <v>45</v>
      </c>
      <c r="O187" s="59"/>
      <c r="P187" s="182">
        <f>O187*H187</f>
        <v>0</v>
      </c>
      <c r="Q187" s="182">
        <v>3.3899999999999998E-3</v>
      </c>
      <c r="R187" s="182">
        <f>Q187*H187</f>
        <v>1.2414179999999999</v>
      </c>
      <c r="S187" s="182">
        <v>0</v>
      </c>
      <c r="T187" s="183">
        <f>S187*H187</f>
        <v>0</v>
      </c>
      <c r="AR187" s="16" t="s">
        <v>137</v>
      </c>
      <c r="AT187" s="16" t="s">
        <v>132</v>
      </c>
      <c r="AU187" s="16" t="s">
        <v>138</v>
      </c>
      <c r="AY187" s="16" t="s">
        <v>130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138</v>
      </c>
      <c r="BK187" s="184">
        <f>ROUND(I187*H187,2)</f>
        <v>0</v>
      </c>
      <c r="BL187" s="16" t="s">
        <v>137</v>
      </c>
      <c r="BM187" s="16" t="s">
        <v>274</v>
      </c>
    </row>
    <row r="188" spans="2:65" s="1" customFormat="1" ht="19.2">
      <c r="B188" s="33"/>
      <c r="C188" s="34"/>
      <c r="D188" s="185" t="s">
        <v>140</v>
      </c>
      <c r="E188" s="34"/>
      <c r="F188" s="186" t="s">
        <v>275</v>
      </c>
      <c r="G188" s="34"/>
      <c r="H188" s="34"/>
      <c r="I188" s="102"/>
      <c r="J188" s="34"/>
      <c r="K188" s="34"/>
      <c r="L188" s="37"/>
      <c r="M188" s="187"/>
      <c r="N188" s="59"/>
      <c r="O188" s="59"/>
      <c r="P188" s="59"/>
      <c r="Q188" s="59"/>
      <c r="R188" s="59"/>
      <c r="S188" s="59"/>
      <c r="T188" s="60"/>
      <c r="AT188" s="16" t="s">
        <v>140</v>
      </c>
      <c r="AU188" s="16" t="s">
        <v>138</v>
      </c>
    </row>
    <row r="189" spans="2:65" s="12" customFormat="1" ht="10.199999999999999">
      <c r="B189" s="209"/>
      <c r="C189" s="210"/>
      <c r="D189" s="185" t="s">
        <v>142</v>
      </c>
      <c r="E189" s="211" t="s">
        <v>19</v>
      </c>
      <c r="F189" s="212" t="s">
        <v>235</v>
      </c>
      <c r="G189" s="210"/>
      <c r="H189" s="211" t="s">
        <v>19</v>
      </c>
      <c r="I189" s="213"/>
      <c r="J189" s="210"/>
      <c r="K189" s="210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142</v>
      </c>
      <c r="AU189" s="218" t="s">
        <v>138</v>
      </c>
      <c r="AV189" s="12" t="s">
        <v>81</v>
      </c>
      <c r="AW189" s="12" t="s">
        <v>34</v>
      </c>
      <c r="AX189" s="12" t="s">
        <v>73</v>
      </c>
      <c r="AY189" s="218" t="s">
        <v>130</v>
      </c>
    </row>
    <row r="190" spans="2:65" s="11" customFormat="1" ht="10.199999999999999">
      <c r="B190" s="188"/>
      <c r="C190" s="189"/>
      <c r="D190" s="185" t="s">
        <v>142</v>
      </c>
      <c r="E190" s="190" t="s">
        <v>19</v>
      </c>
      <c r="F190" s="191" t="s">
        <v>276</v>
      </c>
      <c r="G190" s="189"/>
      <c r="H190" s="192">
        <v>54</v>
      </c>
      <c r="I190" s="193"/>
      <c r="J190" s="189"/>
      <c r="K190" s="189"/>
      <c r="L190" s="194"/>
      <c r="M190" s="195"/>
      <c r="N190" s="196"/>
      <c r="O190" s="196"/>
      <c r="P190" s="196"/>
      <c r="Q190" s="196"/>
      <c r="R190" s="196"/>
      <c r="S190" s="196"/>
      <c r="T190" s="197"/>
      <c r="AT190" s="198" t="s">
        <v>142</v>
      </c>
      <c r="AU190" s="198" t="s">
        <v>138</v>
      </c>
      <c r="AV190" s="11" t="s">
        <v>138</v>
      </c>
      <c r="AW190" s="11" t="s">
        <v>34</v>
      </c>
      <c r="AX190" s="11" t="s">
        <v>73</v>
      </c>
      <c r="AY190" s="198" t="s">
        <v>130</v>
      </c>
    </row>
    <row r="191" spans="2:65" s="11" customFormat="1" ht="10.199999999999999">
      <c r="B191" s="188"/>
      <c r="C191" s="189"/>
      <c r="D191" s="185" t="s">
        <v>142</v>
      </c>
      <c r="E191" s="190" t="s">
        <v>19</v>
      </c>
      <c r="F191" s="191" t="s">
        <v>277</v>
      </c>
      <c r="G191" s="189"/>
      <c r="H191" s="192">
        <v>97.2</v>
      </c>
      <c r="I191" s="193"/>
      <c r="J191" s="189"/>
      <c r="K191" s="189"/>
      <c r="L191" s="194"/>
      <c r="M191" s="195"/>
      <c r="N191" s="196"/>
      <c r="O191" s="196"/>
      <c r="P191" s="196"/>
      <c r="Q191" s="196"/>
      <c r="R191" s="196"/>
      <c r="S191" s="196"/>
      <c r="T191" s="197"/>
      <c r="AT191" s="198" t="s">
        <v>142</v>
      </c>
      <c r="AU191" s="198" t="s">
        <v>138</v>
      </c>
      <c r="AV191" s="11" t="s">
        <v>138</v>
      </c>
      <c r="AW191" s="11" t="s">
        <v>34</v>
      </c>
      <c r="AX191" s="11" t="s">
        <v>73</v>
      </c>
      <c r="AY191" s="198" t="s">
        <v>130</v>
      </c>
    </row>
    <row r="192" spans="2:65" s="11" customFormat="1" ht="10.199999999999999">
      <c r="B192" s="188"/>
      <c r="C192" s="189"/>
      <c r="D192" s="185" t="s">
        <v>142</v>
      </c>
      <c r="E192" s="190" t="s">
        <v>19</v>
      </c>
      <c r="F192" s="191" t="s">
        <v>276</v>
      </c>
      <c r="G192" s="189"/>
      <c r="H192" s="192">
        <v>54</v>
      </c>
      <c r="I192" s="193"/>
      <c r="J192" s="189"/>
      <c r="K192" s="189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142</v>
      </c>
      <c r="AU192" s="198" t="s">
        <v>138</v>
      </c>
      <c r="AV192" s="11" t="s">
        <v>138</v>
      </c>
      <c r="AW192" s="11" t="s">
        <v>34</v>
      </c>
      <c r="AX192" s="11" t="s">
        <v>73</v>
      </c>
      <c r="AY192" s="198" t="s">
        <v>130</v>
      </c>
    </row>
    <row r="193" spans="2:65" s="12" customFormat="1" ht="10.199999999999999">
      <c r="B193" s="209"/>
      <c r="C193" s="210"/>
      <c r="D193" s="185" t="s">
        <v>142</v>
      </c>
      <c r="E193" s="211" t="s">
        <v>19</v>
      </c>
      <c r="F193" s="212" t="s">
        <v>205</v>
      </c>
      <c r="G193" s="210"/>
      <c r="H193" s="211" t="s">
        <v>19</v>
      </c>
      <c r="I193" s="213"/>
      <c r="J193" s="210"/>
      <c r="K193" s="210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142</v>
      </c>
      <c r="AU193" s="218" t="s">
        <v>138</v>
      </c>
      <c r="AV193" s="12" t="s">
        <v>81</v>
      </c>
      <c r="AW193" s="12" t="s">
        <v>34</v>
      </c>
      <c r="AX193" s="12" t="s">
        <v>73</v>
      </c>
      <c r="AY193" s="218" t="s">
        <v>130</v>
      </c>
    </row>
    <row r="194" spans="2:65" s="11" customFormat="1" ht="10.199999999999999">
      <c r="B194" s="188"/>
      <c r="C194" s="189"/>
      <c r="D194" s="185" t="s">
        <v>142</v>
      </c>
      <c r="E194" s="190" t="s">
        <v>19</v>
      </c>
      <c r="F194" s="191" t="s">
        <v>278</v>
      </c>
      <c r="G194" s="189"/>
      <c r="H194" s="192">
        <v>58.4</v>
      </c>
      <c r="I194" s="193"/>
      <c r="J194" s="189"/>
      <c r="K194" s="189"/>
      <c r="L194" s="194"/>
      <c r="M194" s="195"/>
      <c r="N194" s="196"/>
      <c r="O194" s="196"/>
      <c r="P194" s="196"/>
      <c r="Q194" s="196"/>
      <c r="R194" s="196"/>
      <c r="S194" s="196"/>
      <c r="T194" s="197"/>
      <c r="AT194" s="198" t="s">
        <v>142</v>
      </c>
      <c r="AU194" s="198" t="s">
        <v>138</v>
      </c>
      <c r="AV194" s="11" t="s">
        <v>138</v>
      </c>
      <c r="AW194" s="11" t="s">
        <v>34</v>
      </c>
      <c r="AX194" s="11" t="s">
        <v>73</v>
      </c>
      <c r="AY194" s="198" t="s">
        <v>130</v>
      </c>
    </row>
    <row r="195" spans="2:65" s="11" customFormat="1" ht="10.199999999999999">
      <c r="B195" s="188"/>
      <c r="C195" s="189"/>
      <c r="D195" s="185" t="s">
        <v>142</v>
      </c>
      <c r="E195" s="190" t="s">
        <v>19</v>
      </c>
      <c r="F195" s="191" t="s">
        <v>279</v>
      </c>
      <c r="G195" s="189"/>
      <c r="H195" s="192">
        <v>102.6</v>
      </c>
      <c r="I195" s="193"/>
      <c r="J195" s="189"/>
      <c r="K195" s="189"/>
      <c r="L195" s="194"/>
      <c r="M195" s="195"/>
      <c r="N195" s="196"/>
      <c r="O195" s="196"/>
      <c r="P195" s="196"/>
      <c r="Q195" s="196"/>
      <c r="R195" s="196"/>
      <c r="S195" s="196"/>
      <c r="T195" s="197"/>
      <c r="AT195" s="198" t="s">
        <v>142</v>
      </c>
      <c r="AU195" s="198" t="s">
        <v>138</v>
      </c>
      <c r="AV195" s="11" t="s">
        <v>138</v>
      </c>
      <c r="AW195" s="11" t="s">
        <v>34</v>
      </c>
      <c r="AX195" s="11" t="s">
        <v>73</v>
      </c>
      <c r="AY195" s="198" t="s">
        <v>130</v>
      </c>
    </row>
    <row r="196" spans="2:65" s="13" customFormat="1" ht="10.199999999999999">
      <c r="B196" s="219"/>
      <c r="C196" s="220"/>
      <c r="D196" s="185" t="s">
        <v>142</v>
      </c>
      <c r="E196" s="221" t="s">
        <v>19</v>
      </c>
      <c r="F196" s="222" t="s">
        <v>207</v>
      </c>
      <c r="G196" s="220"/>
      <c r="H196" s="223">
        <v>366.2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142</v>
      </c>
      <c r="AU196" s="229" t="s">
        <v>138</v>
      </c>
      <c r="AV196" s="13" t="s">
        <v>137</v>
      </c>
      <c r="AW196" s="13" t="s">
        <v>34</v>
      </c>
      <c r="AX196" s="13" t="s">
        <v>81</v>
      </c>
      <c r="AY196" s="229" t="s">
        <v>130</v>
      </c>
    </row>
    <row r="197" spans="2:65" s="1" customFormat="1" ht="20.399999999999999" customHeight="1">
      <c r="B197" s="33"/>
      <c r="C197" s="199" t="s">
        <v>280</v>
      </c>
      <c r="D197" s="199" t="s">
        <v>166</v>
      </c>
      <c r="E197" s="200" t="s">
        <v>281</v>
      </c>
      <c r="F197" s="201" t="s">
        <v>282</v>
      </c>
      <c r="G197" s="202" t="s">
        <v>135</v>
      </c>
      <c r="H197" s="203">
        <v>28.1</v>
      </c>
      <c r="I197" s="204"/>
      <c r="J197" s="205">
        <f>ROUND(I197*H197,2)</f>
        <v>0</v>
      </c>
      <c r="K197" s="201" t="s">
        <v>136</v>
      </c>
      <c r="L197" s="206"/>
      <c r="M197" s="207" t="s">
        <v>19</v>
      </c>
      <c r="N197" s="208" t="s">
        <v>45</v>
      </c>
      <c r="O197" s="59"/>
      <c r="P197" s="182">
        <f>O197*H197</f>
        <v>0</v>
      </c>
      <c r="Q197" s="182">
        <v>5.9999999999999995E-4</v>
      </c>
      <c r="R197" s="182">
        <f>Q197*H197</f>
        <v>1.686E-2</v>
      </c>
      <c r="S197" s="182">
        <v>0</v>
      </c>
      <c r="T197" s="183">
        <f>S197*H197</f>
        <v>0</v>
      </c>
      <c r="AR197" s="16" t="s">
        <v>170</v>
      </c>
      <c r="AT197" s="16" t="s">
        <v>166</v>
      </c>
      <c r="AU197" s="16" t="s">
        <v>138</v>
      </c>
      <c r="AY197" s="16" t="s">
        <v>130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138</v>
      </c>
      <c r="BK197" s="184">
        <f>ROUND(I197*H197,2)</f>
        <v>0</v>
      </c>
      <c r="BL197" s="16" t="s">
        <v>137</v>
      </c>
      <c r="BM197" s="16" t="s">
        <v>283</v>
      </c>
    </row>
    <row r="198" spans="2:65" s="1" customFormat="1" ht="10.199999999999999">
      <c r="B198" s="33"/>
      <c r="C198" s="34"/>
      <c r="D198" s="185" t="s">
        <v>140</v>
      </c>
      <c r="E198" s="34"/>
      <c r="F198" s="186" t="s">
        <v>282</v>
      </c>
      <c r="G198" s="34"/>
      <c r="H198" s="34"/>
      <c r="I198" s="102"/>
      <c r="J198" s="34"/>
      <c r="K198" s="34"/>
      <c r="L198" s="37"/>
      <c r="M198" s="187"/>
      <c r="N198" s="59"/>
      <c r="O198" s="59"/>
      <c r="P198" s="59"/>
      <c r="Q198" s="59"/>
      <c r="R198" s="59"/>
      <c r="S198" s="59"/>
      <c r="T198" s="60"/>
      <c r="AT198" s="16" t="s">
        <v>140</v>
      </c>
      <c r="AU198" s="16" t="s">
        <v>138</v>
      </c>
    </row>
    <row r="199" spans="2:65" s="11" customFormat="1" ht="10.199999999999999">
      <c r="B199" s="188"/>
      <c r="C199" s="189"/>
      <c r="D199" s="185" t="s">
        <v>142</v>
      </c>
      <c r="E199" s="190" t="s">
        <v>19</v>
      </c>
      <c r="F199" s="191" t="s">
        <v>284</v>
      </c>
      <c r="G199" s="189"/>
      <c r="H199" s="192">
        <v>28.1</v>
      </c>
      <c r="I199" s="193"/>
      <c r="J199" s="189"/>
      <c r="K199" s="189"/>
      <c r="L199" s="194"/>
      <c r="M199" s="195"/>
      <c r="N199" s="196"/>
      <c r="O199" s="196"/>
      <c r="P199" s="196"/>
      <c r="Q199" s="196"/>
      <c r="R199" s="196"/>
      <c r="S199" s="196"/>
      <c r="T199" s="197"/>
      <c r="AT199" s="198" t="s">
        <v>142</v>
      </c>
      <c r="AU199" s="198" t="s">
        <v>138</v>
      </c>
      <c r="AV199" s="11" t="s">
        <v>138</v>
      </c>
      <c r="AW199" s="11" t="s">
        <v>34</v>
      </c>
      <c r="AX199" s="11" t="s">
        <v>81</v>
      </c>
      <c r="AY199" s="198" t="s">
        <v>130</v>
      </c>
    </row>
    <row r="200" spans="2:65" s="1" customFormat="1" ht="20.399999999999999" customHeight="1">
      <c r="B200" s="33"/>
      <c r="C200" s="199" t="s">
        <v>285</v>
      </c>
      <c r="D200" s="199" t="s">
        <v>166</v>
      </c>
      <c r="E200" s="200" t="s">
        <v>209</v>
      </c>
      <c r="F200" s="201" t="s">
        <v>210</v>
      </c>
      <c r="G200" s="202" t="s">
        <v>135</v>
      </c>
      <c r="H200" s="203">
        <v>64.55</v>
      </c>
      <c r="I200" s="204"/>
      <c r="J200" s="205">
        <f>ROUND(I200*H200,2)</f>
        <v>0</v>
      </c>
      <c r="K200" s="201" t="s">
        <v>136</v>
      </c>
      <c r="L200" s="206"/>
      <c r="M200" s="207" t="s">
        <v>19</v>
      </c>
      <c r="N200" s="208" t="s">
        <v>45</v>
      </c>
      <c r="O200" s="59"/>
      <c r="P200" s="182">
        <f>O200*H200</f>
        <v>0</v>
      </c>
      <c r="Q200" s="182">
        <v>4.0000000000000002E-4</v>
      </c>
      <c r="R200" s="182">
        <f>Q200*H200</f>
        <v>2.5819999999999999E-2</v>
      </c>
      <c r="S200" s="182">
        <v>0</v>
      </c>
      <c r="T200" s="183">
        <f>S200*H200</f>
        <v>0</v>
      </c>
      <c r="AR200" s="16" t="s">
        <v>170</v>
      </c>
      <c r="AT200" s="16" t="s">
        <v>166</v>
      </c>
      <c r="AU200" s="16" t="s">
        <v>138</v>
      </c>
      <c r="AY200" s="16" t="s">
        <v>130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138</v>
      </c>
      <c r="BK200" s="184">
        <f>ROUND(I200*H200,2)</f>
        <v>0</v>
      </c>
      <c r="BL200" s="16" t="s">
        <v>137</v>
      </c>
      <c r="BM200" s="16" t="s">
        <v>286</v>
      </c>
    </row>
    <row r="201" spans="2:65" s="1" customFormat="1" ht="10.199999999999999">
      <c r="B201" s="33"/>
      <c r="C201" s="34"/>
      <c r="D201" s="185" t="s">
        <v>140</v>
      </c>
      <c r="E201" s="34"/>
      <c r="F201" s="186" t="s">
        <v>210</v>
      </c>
      <c r="G201" s="34"/>
      <c r="H201" s="34"/>
      <c r="I201" s="102"/>
      <c r="J201" s="34"/>
      <c r="K201" s="34"/>
      <c r="L201" s="37"/>
      <c r="M201" s="187"/>
      <c r="N201" s="59"/>
      <c r="O201" s="59"/>
      <c r="P201" s="59"/>
      <c r="Q201" s="59"/>
      <c r="R201" s="59"/>
      <c r="S201" s="59"/>
      <c r="T201" s="60"/>
      <c r="AT201" s="16" t="s">
        <v>140</v>
      </c>
      <c r="AU201" s="16" t="s">
        <v>138</v>
      </c>
    </row>
    <row r="202" spans="2:65" s="11" customFormat="1" ht="10.199999999999999">
      <c r="B202" s="188"/>
      <c r="C202" s="189"/>
      <c r="D202" s="185" t="s">
        <v>142</v>
      </c>
      <c r="E202" s="190" t="s">
        <v>19</v>
      </c>
      <c r="F202" s="191" t="s">
        <v>287</v>
      </c>
      <c r="G202" s="189"/>
      <c r="H202" s="192">
        <v>64.55</v>
      </c>
      <c r="I202" s="193"/>
      <c r="J202" s="189"/>
      <c r="K202" s="189"/>
      <c r="L202" s="194"/>
      <c r="M202" s="195"/>
      <c r="N202" s="196"/>
      <c r="O202" s="196"/>
      <c r="P202" s="196"/>
      <c r="Q202" s="196"/>
      <c r="R202" s="196"/>
      <c r="S202" s="196"/>
      <c r="T202" s="197"/>
      <c r="AT202" s="198" t="s">
        <v>142</v>
      </c>
      <c r="AU202" s="198" t="s">
        <v>138</v>
      </c>
      <c r="AV202" s="11" t="s">
        <v>138</v>
      </c>
      <c r="AW202" s="11" t="s">
        <v>34</v>
      </c>
      <c r="AX202" s="11" t="s">
        <v>81</v>
      </c>
      <c r="AY202" s="198" t="s">
        <v>130</v>
      </c>
    </row>
    <row r="203" spans="2:65" s="1" customFormat="1" ht="20.399999999999999" customHeight="1">
      <c r="B203" s="33"/>
      <c r="C203" s="173" t="s">
        <v>288</v>
      </c>
      <c r="D203" s="173" t="s">
        <v>132</v>
      </c>
      <c r="E203" s="174" t="s">
        <v>289</v>
      </c>
      <c r="F203" s="175" t="s">
        <v>290</v>
      </c>
      <c r="G203" s="176" t="s">
        <v>135</v>
      </c>
      <c r="H203" s="177">
        <v>1.395</v>
      </c>
      <c r="I203" s="178"/>
      <c r="J203" s="179">
        <f>ROUND(I203*H203,2)</f>
        <v>0</v>
      </c>
      <c r="K203" s="175" t="s">
        <v>136</v>
      </c>
      <c r="L203" s="37"/>
      <c r="M203" s="180" t="s">
        <v>19</v>
      </c>
      <c r="N203" s="181" t="s">
        <v>45</v>
      </c>
      <c r="O203" s="59"/>
      <c r="P203" s="182">
        <f>O203*H203</f>
        <v>0</v>
      </c>
      <c r="Q203" s="182">
        <v>9.3100000000000006E-3</v>
      </c>
      <c r="R203" s="182">
        <f>Q203*H203</f>
        <v>1.2987450000000001E-2</v>
      </c>
      <c r="S203" s="182">
        <v>0</v>
      </c>
      <c r="T203" s="183">
        <f>S203*H203</f>
        <v>0</v>
      </c>
      <c r="AR203" s="16" t="s">
        <v>137</v>
      </c>
      <c r="AT203" s="16" t="s">
        <v>132</v>
      </c>
      <c r="AU203" s="16" t="s">
        <v>138</v>
      </c>
      <c r="AY203" s="16" t="s">
        <v>130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138</v>
      </c>
      <c r="BK203" s="184">
        <f>ROUND(I203*H203,2)</f>
        <v>0</v>
      </c>
      <c r="BL203" s="16" t="s">
        <v>137</v>
      </c>
      <c r="BM203" s="16" t="s">
        <v>291</v>
      </c>
    </row>
    <row r="204" spans="2:65" s="1" customFormat="1" ht="19.2">
      <c r="B204" s="33"/>
      <c r="C204" s="34"/>
      <c r="D204" s="185" t="s">
        <v>140</v>
      </c>
      <c r="E204" s="34"/>
      <c r="F204" s="186" t="s">
        <v>292</v>
      </c>
      <c r="G204" s="34"/>
      <c r="H204" s="34"/>
      <c r="I204" s="102"/>
      <c r="J204" s="34"/>
      <c r="K204" s="34"/>
      <c r="L204" s="37"/>
      <c r="M204" s="187"/>
      <c r="N204" s="59"/>
      <c r="O204" s="59"/>
      <c r="P204" s="59"/>
      <c r="Q204" s="59"/>
      <c r="R204" s="59"/>
      <c r="S204" s="59"/>
      <c r="T204" s="60"/>
      <c r="AT204" s="16" t="s">
        <v>140</v>
      </c>
      <c r="AU204" s="16" t="s">
        <v>138</v>
      </c>
    </row>
    <row r="205" spans="2:65" s="12" customFormat="1" ht="10.199999999999999">
      <c r="B205" s="209"/>
      <c r="C205" s="210"/>
      <c r="D205" s="185" t="s">
        <v>142</v>
      </c>
      <c r="E205" s="211" t="s">
        <v>19</v>
      </c>
      <c r="F205" s="212" t="s">
        <v>238</v>
      </c>
      <c r="G205" s="210"/>
      <c r="H205" s="211" t="s">
        <v>19</v>
      </c>
      <c r="I205" s="213"/>
      <c r="J205" s="210"/>
      <c r="K205" s="210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142</v>
      </c>
      <c r="AU205" s="218" t="s">
        <v>138</v>
      </c>
      <c r="AV205" s="12" t="s">
        <v>81</v>
      </c>
      <c r="AW205" s="12" t="s">
        <v>34</v>
      </c>
      <c r="AX205" s="12" t="s">
        <v>73</v>
      </c>
      <c r="AY205" s="218" t="s">
        <v>130</v>
      </c>
    </row>
    <row r="206" spans="2:65" s="12" customFormat="1" ht="10.199999999999999">
      <c r="B206" s="209"/>
      <c r="C206" s="210"/>
      <c r="D206" s="185" t="s">
        <v>142</v>
      </c>
      <c r="E206" s="211" t="s">
        <v>19</v>
      </c>
      <c r="F206" s="212" t="s">
        <v>293</v>
      </c>
      <c r="G206" s="210"/>
      <c r="H206" s="211" t="s">
        <v>19</v>
      </c>
      <c r="I206" s="213"/>
      <c r="J206" s="210"/>
      <c r="K206" s="210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142</v>
      </c>
      <c r="AU206" s="218" t="s">
        <v>138</v>
      </c>
      <c r="AV206" s="12" t="s">
        <v>81</v>
      </c>
      <c r="AW206" s="12" t="s">
        <v>34</v>
      </c>
      <c r="AX206" s="12" t="s">
        <v>73</v>
      </c>
      <c r="AY206" s="218" t="s">
        <v>130</v>
      </c>
    </row>
    <row r="207" spans="2:65" s="11" customFormat="1" ht="10.199999999999999">
      <c r="B207" s="188"/>
      <c r="C207" s="189"/>
      <c r="D207" s="185" t="s">
        <v>142</v>
      </c>
      <c r="E207" s="190" t="s">
        <v>19</v>
      </c>
      <c r="F207" s="191" t="s">
        <v>294</v>
      </c>
      <c r="G207" s="189"/>
      <c r="H207" s="192">
        <v>1.395</v>
      </c>
      <c r="I207" s="193"/>
      <c r="J207" s="189"/>
      <c r="K207" s="189"/>
      <c r="L207" s="194"/>
      <c r="M207" s="195"/>
      <c r="N207" s="196"/>
      <c r="O207" s="196"/>
      <c r="P207" s="196"/>
      <c r="Q207" s="196"/>
      <c r="R207" s="196"/>
      <c r="S207" s="196"/>
      <c r="T207" s="197"/>
      <c r="AT207" s="198" t="s">
        <v>142</v>
      </c>
      <c r="AU207" s="198" t="s">
        <v>138</v>
      </c>
      <c r="AV207" s="11" t="s">
        <v>138</v>
      </c>
      <c r="AW207" s="11" t="s">
        <v>34</v>
      </c>
      <c r="AX207" s="11" t="s">
        <v>81</v>
      </c>
      <c r="AY207" s="198" t="s">
        <v>130</v>
      </c>
    </row>
    <row r="208" spans="2:65" s="1" customFormat="1" ht="20.399999999999999" customHeight="1">
      <c r="B208" s="33"/>
      <c r="C208" s="199" t="s">
        <v>295</v>
      </c>
      <c r="D208" s="199" t="s">
        <v>166</v>
      </c>
      <c r="E208" s="200" t="s">
        <v>296</v>
      </c>
      <c r="F208" s="201" t="s">
        <v>297</v>
      </c>
      <c r="G208" s="202" t="s">
        <v>135</v>
      </c>
      <c r="H208" s="203">
        <v>1.4279999999999999</v>
      </c>
      <c r="I208" s="204"/>
      <c r="J208" s="205">
        <f>ROUND(I208*H208,2)</f>
        <v>0</v>
      </c>
      <c r="K208" s="201" t="s">
        <v>136</v>
      </c>
      <c r="L208" s="206"/>
      <c r="M208" s="207" t="s">
        <v>19</v>
      </c>
      <c r="N208" s="208" t="s">
        <v>45</v>
      </c>
      <c r="O208" s="59"/>
      <c r="P208" s="182">
        <f>O208*H208</f>
        <v>0</v>
      </c>
      <c r="Q208" s="182">
        <v>1.2E-2</v>
      </c>
      <c r="R208" s="182">
        <f>Q208*H208</f>
        <v>1.7135999999999998E-2</v>
      </c>
      <c r="S208" s="182">
        <v>0</v>
      </c>
      <c r="T208" s="183">
        <f>S208*H208</f>
        <v>0</v>
      </c>
      <c r="AR208" s="16" t="s">
        <v>170</v>
      </c>
      <c r="AT208" s="16" t="s">
        <v>166</v>
      </c>
      <c r="AU208" s="16" t="s">
        <v>138</v>
      </c>
      <c r="AY208" s="16" t="s">
        <v>130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138</v>
      </c>
      <c r="BK208" s="184">
        <f>ROUND(I208*H208,2)</f>
        <v>0</v>
      </c>
      <c r="BL208" s="16" t="s">
        <v>137</v>
      </c>
      <c r="BM208" s="16" t="s">
        <v>298</v>
      </c>
    </row>
    <row r="209" spans="2:65" s="1" customFormat="1" ht="10.199999999999999">
      <c r="B209" s="33"/>
      <c r="C209" s="34"/>
      <c r="D209" s="185" t="s">
        <v>140</v>
      </c>
      <c r="E209" s="34"/>
      <c r="F209" s="186" t="s">
        <v>297</v>
      </c>
      <c r="G209" s="34"/>
      <c r="H209" s="34"/>
      <c r="I209" s="102"/>
      <c r="J209" s="34"/>
      <c r="K209" s="34"/>
      <c r="L209" s="37"/>
      <c r="M209" s="187"/>
      <c r="N209" s="59"/>
      <c r="O209" s="59"/>
      <c r="P209" s="59"/>
      <c r="Q209" s="59"/>
      <c r="R209" s="59"/>
      <c r="S209" s="59"/>
      <c r="T209" s="60"/>
      <c r="AT209" s="16" t="s">
        <v>140</v>
      </c>
      <c r="AU209" s="16" t="s">
        <v>138</v>
      </c>
    </row>
    <row r="210" spans="2:65" s="11" customFormat="1" ht="10.199999999999999">
      <c r="B210" s="188"/>
      <c r="C210" s="189"/>
      <c r="D210" s="185" t="s">
        <v>142</v>
      </c>
      <c r="E210" s="189"/>
      <c r="F210" s="191" t="s">
        <v>299</v>
      </c>
      <c r="G210" s="189"/>
      <c r="H210" s="192">
        <v>1.4279999999999999</v>
      </c>
      <c r="I210" s="193"/>
      <c r="J210" s="189"/>
      <c r="K210" s="189"/>
      <c r="L210" s="194"/>
      <c r="M210" s="195"/>
      <c r="N210" s="196"/>
      <c r="O210" s="196"/>
      <c r="P210" s="196"/>
      <c r="Q210" s="196"/>
      <c r="R210" s="196"/>
      <c r="S210" s="196"/>
      <c r="T210" s="197"/>
      <c r="AT210" s="198" t="s">
        <v>142</v>
      </c>
      <c r="AU210" s="198" t="s">
        <v>138</v>
      </c>
      <c r="AV210" s="11" t="s">
        <v>138</v>
      </c>
      <c r="AW210" s="11" t="s">
        <v>4</v>
      </c>
      <c r="AX210" s="11" t="s">
        <v>81</v>
      </c>
      <c r="AY210" s="198" t="s">
        <v>130</v>
      </c>
    </row>
    <row r="211" spans="2:65" s="1" customFormat="1" ht="20.399999999999999" customHeight="1">
      <c r="B211" s="33"/>
      <c r="C211" s="173" t="s">
        <v>300</v>
      </c>
      <c r="D211" s="173" t="s">
        <v>132</v>
      </c>
      <c r="E211" s="174" t="s">
        <v>301</v>
      </c>
      <c r="F211" s="175" t="s">
        <v>302</v>
      </c>
      <c r="G211" s="176" t="s">
        <v>135</v>
      </c>
      <c r="H211" s="177">
        <v>81.36</v>
      </c>
      <c r="I211" s="178"/>
      <c r="J211" s="179">
        <f>ROUND(I211*H211,2)</f>
        <v>0</v>
      </c>
      <c r="K211" s="175" t="s">
        <v>136</v>
      </c>
      <c r="L211" s="37"/>
      <c r="M211" s="180" t="s">
        <v>19</v>
      </c>
      <c r="N211" s="181" t="s">
        <v>45</v>
      </c>
      <c r="O211" s="59"/>
      <c r="P211" s="182">
        <f>O211*H211</f>
        <v>0</v>
      </c>
      <c r="Q211" s="182">
        <v>9.4400000000000005E-3</v>
      </c>
      <c r="R211" s="182">
        <f>Q211*H211</f>
        <v>0.76803840000000001</v>
      </c>
      <c r="S211" s="182">
        <v>0</v>
      </c>
      <c r="T211" s="183">
        <f>S211*H211</f>
        <v>0</v>
      </c>
      <c r="AR211" s="16" t="s">
        <v>137</v>
      </c>
      <c r="AT211" s="16" t="s">
        <v>132</v>
      </c>
      <c r="AU211" s="16" t="s">
        <v>138</v>
      </c>
      <c r="AY211" s="16" t="s">
        <v>130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138</v>
      </c>
      <c r="BK211" s="184">
        <f>ROUND(I211*H211,2)</f>
        <v>0</v>
      </c>
      <c r="BL211" s="16" t="s">
        <v>137</v>
      </c>
      <c r="BM211" s="16" t="s">
        <v>303</v>
      </c>
    </row>
    <row r="212" spans="2:65" s="1" customFormat="1" ht="19.2">
      <c r="B212" s="33"/>
      <c r="C212" s="34"/>
      <c r="D212" s="185" t="s">
        <v>140</v>
      </c>
      <c r="E212" s="34"/>
      <c r="F212" s="186" t="s">
        <v>304</v>
      </c>
      <c r="G212" s="34"/>
      <c r="H212" s="34"/>
      <c r="I212" s="102"/>
      <c r="J212" s="34"/>
      <c r="K212" s="34"/>
      <c r="L212" s="37"/>
      <c r="M212" s="187"/>
      <c r="N212" s="59"/>
      <c r="O212" s="59"/>
      <c r="P212" s="59"/>
      <c r="Q212" s="59"/>
      <c r="R212" s="59"/>
      <c r="S212" s="59"/>
      <c r="T212" s="60"/>
      <c r="AT212" s="16" t="s">
        <v>140</v>
      </c>
      <c r="AU212" s="16" t="s">
        <v>138</v>
      </c>
    </row>
    <row r="213" spans="2:65" s="12" customFormat="1" ht="10.199999999999999">
      <c r="B213" s="209"/>
      <c r="C213" s="210"/>
      <c r="D213" s="185" t="s">
        <v>142</v>
      </c>
      <c r="E213" s="211" t="s">
        <v>19</v>
      </c>
      <c r="F213" s="212" t="s">
        <v>235</v>
      </c>
      <c r="G213" s="210"/>
      <c r="H213" s="211" t="s">
        <v>19</v>
      </c>
      <c r="I213" s="213"/>
      <c r="J213" s="210"/>
      <c r="K213" s="210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142</v>
      </c>
      <c r="AU213" s="218" t="s">
        <v>138</v>
      </c>
      <c r="AV213" s="12" t="s">
        <v>81</v>
      </c>
      <c r="AW213" s="12" t="s">
        <v>34</v>
      </c>
      <c r="AX213" s="12" t="s">
        <v>73</v>
      </c>
      <c r="AY213" s="218" t="s">
        <v>130</v>
      </c>
    </row>
    <row r="214" spans="2:65" s="11" customFormat="1" ht="10.199999999999999">
      <c r="B214" s="188"/>
      <c r="C214" s="189"/>
      <c r="D214" s="185" t="s">
        <v>142</v>
      </c>
      <c r="E214" s="190" t="s">
        <v>19</v>
      </c>
      <c r="F214" s="191" t="s">
        <v>305</v>
      </c>
      <c r="G214" s="189"/>
      <c r="H214" s="192">
        <v>39.24</v>
      </c>
      <c r="I214" s="193"/>
      <c r="J214" s="189"/>
      <c r="K214" s="189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142</v>
      </c>
      <c r="AU214" s="198" t="s">
        <v>138</v>
      </c>
      <c r="AV214" s="11" t="s">
        <v>138</v>
      </c>
      <c r="AW214" s="11" t="s">
        <v>34</v>
      </c>
      <c r="AX214" s="11" t="s">
        <v>73</v>
      </c>
      <c r="AY214" s="198" t="s">
        <v>130</v>
      </c>
    </row>
    <row r="215" spans="2:65" s="12" customFormat="1" ht="10.199999999999999">
      <c r="B215" s="209"/>
      <c r="C215" s="210"/>
      <c r="D215" s="185" t="s">
        <v>142</v>
      </c>
      <c r="E215" s="211" t="s">
        <v>19</v>
      </c>
      <c r="F215" s="212" t="s">
        <v>306</v>
      </c>
      <c r="G215" s="210"/>
      <c r="H215" s="211" t="s">
        <v>19</v>
      </c>
      <c r="I215" s="213"/>
      <c r="J215" s="210"/>
      <c r="K215" s="210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142</v>
      </c>
      <c r="AU215" s="218" t="s">
        <v>138</v>
      </c>
      <c r="AV215" s="12" t="s">
        <v>81</v>
      </c>
      <c r="AW215" s="12" t="s">
        <v>34</v>
      </c>
      <c r="AX215" s="12" t="s">
        <v>73</v>
      </c>
      <c r="AY215" s="218" t="s">
        <v>130</v>
      </c>
    </row>
    <row r="216" spans="2:65" s="11" customFormat="1" ht="10.199999999999999">
      <c r="B216" s="188"/>
      <c r="C216" s="189"/>
      <c r="D216" s="185" t="s">
        <v>142</v>
      </c>
      <c r="E216" s="190" t="s">
        <v>19</v>
      </c>
      <c r="F216" s="191" t="s">
        <v>307</v>
      </c>
      <c r="G216" s="189"/>
      <c r="H216" s="192">
        <v>42.12</v>
      </c>
      <c r="I216" s="193"/>
      <c r="J216" s="189"/>
      <c r="K216" s="189"/>
      <c r="L216" s="194"/>
      <c r="M216" s="195"/>
      <c r="N216" s="196"/>
      <c r="O216" s="196"/>
      <c r="P216" s="196"/>
      <c r="Q216" s="196"/>
      <c r="R216" s="196"/>
      <c r="S216" s="196"/>
      <c r="T216" s="197"/>
      <c r="AT216" s="198" t="s">
        <v>142</v>
      </c>
      <c r="AU216" s="198" t="s">
        <v>138</v>
      </c>
      <c r="AV216" s="11" t="s">
        <v>138</v>
      </c>
      <c r="AW216" s="11" t="s">
        <v>34</v>
      </c>
      <c r="AX216" s="11" t="s">
        <v>73</v>
      </c>
      <c r="AY216" s="198" t="s">
        <v>130</v>
      </c>
    </row>
    <row r="217" spans="2:65" s="13" customFormat="1" ht="10.199999999999999">
      <c r="B217" s="219"/>
      <c r="C217" s="220"/>
      <c r="D217" s="185" t="s">
        <v>142</v>
      </c>
      <c r="E217" s="221" t="s">
        <v>19</v>
      </c>
      <c r="F217" s="222" t="s">
        <v>207</v>
      </c>
      <c r="G217" s="220"/>
      <c r="H217" s="223">
        <v>81.36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142</v>
      </c>
      <c r="AU217" s="229" t="s">
        <v>138</v>
      </c>
      <c r="AV217" s="13" t="s">
        <v>137</v>
      </c>
      <c r="AW217" s="13" t="s">
        <v>34</v>
      </c>
      <c r="AX217" s="13" t="s">
        <v>81</v>
      </c>
      <c r="AY217" s="229" t="s">
        <v>130</v>
      </c>
    </row>
    <row r="218" spans="2:65" s="1" customFormat="1" ht="20.399999999999999" customHeight="1">
      <c r="B218" s="33"/>
      <c r="C218" s="199" t="s">
        <v>308</v>
      </c>
      <c r="D218" s="199" t="s">
        <v>166</v>
      </c>
      <c r="E218" s="200" t="s">
        <v>309</v>
      </c>
      <c r="F218" s="201" t="s">
        <v>310</v>
      </c>
      <c r="G218" s="202" t="s">
        <v>135</v>
      </c>
      <c r="H218" s="203">
        <v>82.986999999999995</v>
      </c>
      <c r="I218" s="204"/>
      <c r="J218" s="205">
        <f>ROUND(I218*H218,2)</f>
        <v>0</v>
      </c>
      <c r="K218" s="201" t="s">
        <v>136</v>
      </c>
      <c r="L218" s="206"/>
      <c r="M218" s="207" t="s">
        <v>19</v>
      </c>
      <c r="N218" s="208" t="s">
        <v>45</v>
      </c>
      <c r="O218" s="59"/>
      <c r="P218" s="182">
        <f>O218*H218</f>
        <v>0</v>
      </c>
      <c r="Q218" s="182">
        <v>1.7999999999999999E-2</v>
      </c>
      <c r="R218" s="182">
        <f>Q218*H218</f>
        <v>1.4937659999999997</v>
      </c>
      <c r="S218" s="182">
        <v>0</v>
      </c>
      <c r="T218" s="183">
        <f>S218*H218</f>
        <v>0</v>
      </c>
      <c r="AR218" s="16" t="s">
        <v>170</v>
      </c>
      <c r="AT218" s="16" t="s">
        <v>166</v>
      </c>
      <c r="AU218" s="16" t="s">
        <v>138</v>
      </c>
      <c r="AY218" s="16" t="s">
        <v>130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138</v>
      </c>
      <c r="BK218" s="184">
        <f>ROUND(I218*H218,2)</f>
        <v>0</v>
      </c>
      <c r="BL218" s="16" t="s">
        <v>137</v>
      </c>
      <c r="BM218" s="16" t="s">
        <v>311</v>
      </c>
    </row>
    <row r="219" spans="2:65" s="1" customFormat="1" ht="10.199999999999999">
      <c r="B219" s="33"/>
      <c r="C219" s="34"/>
      <c r="D219" s="185" t="s">
        <v>140</v>
      </c>
      <c r="E219" s="34"/>
      <c r="F219" s="186" t="s">
        <v>310</v>
      </c>
      <c r="G219" s="34"/>
      <c r="H219" s="34"/>
      <c r="I219" s="102"/>
      <c r="J219" s="34"/>
      <c r="K219" s="34"/>
      <c r="L219" s="37"/>
      <c r="M219" s="187"/>
      <c r="N219" s="59"/>
      <c r="O219" s="59"/>
      <c r="P219" s="59"/>
      <c r="Q219" s="59"/>
      <c r="R219" s="59"/>
      <c r="S219" s="59"/>
      <c r="T219" s="60"/>
      <c r="AT219" s="16" t="s">
        <v>140</v>
      </c>
      <c r="AU219" s="16" t="s">
        <v>138</v>
      </c>
    </row>
    <row r="220" spans="2:65" s="11" customFormat="1" ht="10.199999999999999">
      <c r="B220" s="188"/>
      <c r="C220" s="189"/>
      <c r="D220" s="185" t="s">
        <v>142</v>
      </c>
      <c r="E220" s="189"/>
      <c r="F220" s="191" t="s">
        <v>312</v>
      </c>
      <c r="G220" s="189"/>
      <c r="H220" s="192">
        <v>82.986999999999995</v>
      </c>
      <c r="I220" s="193"/>
      <c r="J220" s="189"/>
      <c r="K220" s="189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142</v>
      </c>
      <c r="AU220" s="198" t="s">
        <v>138</v>
      </c>
      <c r="AV220" s="11" t="s">
        <v>138</v>
      </c>
      <c r="AW220" s="11" t="s">
        <v>4</v>
      </c>
      <c r="AX220" s="11" t="s">
        <v>81</v>
      </c>
      <c r="AY220" s="198" t="s">
        <v>130</v>
      </c>
    </row>
    <row r="221" spans="2:65" s="1" customFormat="1" ht="20.399999999999999" customHeight="1">
      <c r="B221" s="33"/>
      <c r="C221" s="173" t="s">
        <v>313</v>
      </c>
      <c r="D221" s="173" t="s">
        <v>132</v>
      </c>
      <c r="E221" s="174" t="s">
        <v>314</v>
      </c>
      <c r="F221" s="175" t="s">
        <v>315</v>
      </c>
      <c r="G221" s="176" t="s">
        <v>273</v>
      </c>
      <c r="H221" s="177">
        <v>89.3</v>
      </c>
      <c r="I221" s="178"/>
      <c r="J221" s="179">
        <f>ROUND(I221*H221,2)</f>
        <v>0</v>
      </c>
      <c r="K221" s="175" t="s">
        <v>136</v>
      </c>
      <c r="L221" s="37"/>
      <c r="M221" s="180" t="s">
        <v>19</v>
      </c>
      <c r="N221" s="181" t="s">
        <v>45</v>
      </c>
      <c r="O221" s="59"/>
      <c r="P221" s="182">
        <f>O221*H221</f>
        <v>0</v>
      </c>
      <c r="Q221" s="182">
        <v>6.0000000000000002E-5</v>
      </c>
      <c r="R221" s="182">
        <f>Q221*H221</f>
        <v>5.3579999999999999E-3</v>
      </c>
      <c r="S221" s="182">
        <v>0</v>
      </c>
      <c r="T221" s="183">
        <f>S221*H221</f>
        <v>0</v>
      </c>
      <c r="AR221" s="16" t="s">
        <v>137</v>
      </c>
      <c r="AT221" s="16" t="s">
        <v>132</v>
      </c>
      <c r="AU221" s="16" t="s">
        <v>138</v>
      </c>
      <c r="AY221" s="16" t="s">
        <v>130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138</v>
      </c>
      <c r="BK221" s="184">
        <f>ROUND(I221*H221,2)</f>
        <v>0</v>
      </c>
      <c r="BL221" s="16" t="s">
        <v>137</v>
      </c>
      <c r="BM221" s="16" t="s">
        <v>316</v>
      </c>
    </row>
    <row r="222" spans="2:65" s="1" customFormat="1" ht="10.199999999999999">
      <c r="B222" s="33"/>
      <c r="C222" s="34"/>
      <c r="D222" s="185" t="s">
        <v>140</v>
      </c>
      <c r="E222" s="34"/>
      <c r="F222" s="186" t="s">
        <v>317</v>
      </c>
      <c r="G222" s="34"/>
      <c r="H222" s="34"/>
      <c r="I222" s="102"/>
      <c r="J222" s="34"/>
      <c r="K222" s="34"/>
      <c r="L222" s="37"/>
      <c r="M222" s="187"/>
      <c r="N222" s="59"/>
      <c r="O222" s="59"/>
      <c r="P222" s="59"/>
      <c r="Q222" s="59"/>
      <c r="R222" s="59"/>
      <c r="S222" s="59"/>
      <c r="T222" s="60"/>
      <c r="AT222" s="16" t="s">
        <v>140</v>
      </c>
      <c r="AU222" s="16" t="s">
        <v>138</v>
      </c>
    </row>
    <row r="223" spans="2:65" s="12" customFormat="1" ht="10.199999999999999">
      <c r="B223" s="209"/>
      <c r="C223" s="210"/>
      <c r="D223" s="185" t="s">
        <v>142</v>
      </c>
      <c r="E223" s="211" t="s">
        <v>19</v>
      </c>
      <c r="F223" s="212" t="s">
        <v>235</v>
      </c>
      <c r="G223" s="210"/>
      <c r="H223" s="211" t="s">
        <v>19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142</v>
      </c>
      <c r="AU223" s="218" t="s">
        <v>138</v>
      </c>
      <c r="AV223" s="12" t="s">
        <v>81</v>
      </c>
      <c r="AW223" s="12" t="s">
        <v>34</v>
      </c>
      <c r="AX223" s="12" t="s">
        <v>73</v>
      </c>
      <c r="AY223" s="218" t="s">
        <v>130</v>
      </c>
    </row>
    <row r="224" spans="2:65" s="11" customFormat="1" ht="10.199999999999999">
      <c r="B224" s="188"/>
      <c r="C224" s="189"/>
      <c r="D224" s="185" t="s">
        <v>142</v>
      </c>
      <c r="E224" s="190" t="s">
        <v>19</v>
      </c>
      <c r="F224" s="191" t="s">
        <v>318</v>
      </c>
      <c r="G224" s="189"/>
      <c r="H224" s="192">
        <v>44.65</v>
      </c>
      <c r="I224" s="193"/>
      <c r="J224" s="189"/>
      <c r="K224" s="189"/>
      <c r="L224" s="194"/>
      <c r="M224" s="195"/>
      <c r="N224" s="196"/>
      <c r="O224" s="196"/>
      <c r="P224" s="196"/>
      <c r="Q224" s="196"/>
      <c r="R224" s="196"/>
      <c r="S224" s="196"/>
      <c r="T224" s="197"/>
      <c r="AT224" s="198" t="s">
        <v>142</v>
      </c>
      <c r="AU224" s="198" t="s">
        <v>138</v>
      </c>
      <c r="AV224" s="11" t="s">
        <v>138</v>
      </c>
      <c r="AW224" s="11" t="s">
        <v>34</v>
      </c>
      <c r="AX224" s="11" t="s">
        <v>73</v>
      </c>
      <c r="AY224" s="198" t="s">
        <v>130</v>
      </c>
    </row>
    <row r="225" spans="2:65" s="12" customFormat="1" ht="10.199999999999999">
      <c r="B225" s="209"/>
      <c r="C225" s="210"/>
      <c r="D225" s="185" t="s">
        <v>142</v>
      </c>
      <c r="E225" s="211" t="s">
        <v>19</v>
      </c>
      <c r="F225" s="212" t="s">
        <v>205</v>
      </c>
      <c r="G225" s="210"/>
      <c r="H225" s="211" t="s">
        <v>19</v>
      </c>
      <c r="I225" s="213"/>
      <c r="J225" s="210"/>
      <c r="K225" s="210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142</v>
      </c>
      <c r="AU225" s="218" t="s">
        <v>138</v>
      </c>
      <c r="AV225" s="12" t="s">
        <v>81</v>
      </c>
      <c r="AW225" s="12" t="s">
        <v>34</v>
      </c>
      <c r="AX225" s="12" t="s">
        <v>73</v>
      </c>
      <c r="AY225" s="218" t="s">
        <v>130</v>
      </c>
    </row>
    <row r="226" spans="2:65" s="11" customFormat="1" ht="10.199999999999999">
      <c r="B226" s="188"/>
      <c r="C226" s="189"/>
      <c r="D226" s="185" t="s">
        <v>142</v>
      </c>
      <c r="E226" s="190" t="s">
        <v>19</v>
      </c>
      <c r="F226" s="191" t="s">
        <v>318</v>
      </c>
      <c r="G226" s="189"/>
      <c r="H226" s="192">
        <v>44.65</v>
      </c>
      <c r="I226" s="193"/>
      <c r="J226" s="189"/>
      <c r="K226" s="189"/>
      <c r="L226" s="194"/>
      <c r="M226" s="195"/>
      <c r="N226" s="196"/>
      <c r="O226" s="196"/>
      <c r="P226" s="196"/>
      <c r="Q226" s="196"/>
      <c r="R226" s="196"/>
      <c r="S226" s="196"/>
      <c r="T226" s="197"/>
      <c r="AT226" s="198" t="s">
        <v>142</v>
      </c>
      <c r="AU226" s="198" t="s">
        <v>138</v>
      </c>
      <c r="AV226" s="11" t="s">
        <v>138</v>
      </c>
      <c r="AW226" s="11" t="s">
        <v>34</v>
      </c>
      <c r="AX226" s="11" t="s">
        <v>73</v>
      </c>
      <c r="AY226" s="198" t="s">
        <v>130</v>
      </c>
    </row>
    <row r="227" spans="2:65" s="13" customFormat="1" ht="10.199999999999999">
      <c r="B227" s="219"/>
      <c r="C227" s="220"/>
      <c r="D227" s="185" t="s">
        <v>142</v>
      </c>
      <c r="E227" s="221" t="s">
        <v>19</v>
      </c>
      <c r="F227" s="222" t="s">
        <v>207</v>
      </c>
      <c r="G227" s="220"/>
      <c r="H227" s="223">
        <v>89.3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142</v>
      </c>
      <c r="AU227" s="229" t="s">
        <v>138</v>
      </c>
      <c r="AV227" s="13" t="s">
        <v>137</v>
      </c>
      <c r="AW227" s="13" t="s">
        <v>34</v>
      </c>
      <c r="AX227" s="13" t="s">
        <v>81</v>
      </c>
      <c r="AY227" s="229" t="s">
        <v>130</v>
      </c>
    </row>
    <row r="228" spans="2:65" s="1" customFormat="1" ht="20.399999999999999" customHeight="1">
      <c r="B228" s="33"/>
      <c r="C228" s="199" t="s">
        <v>319</v>
      </c>
      <c r="D228" s="199" t="s">
        <v>166</v>
      </c>
      <c r="E228" s="200" t="s">
        <v>320</v>
      </c>
      <c r="F228" s="201" t="s">
        <v>321</v>
      </c>
      <c r="G228" s="202" t="s">
        <v>273</v>
      </c>
      <c r="H228" s="203">
        <v>93.765000000000001</v>
      </c>
      <c r="I228" s="204"/>
      <c r="J228" s="205">
        <f>ROUND(I228*H228,2)</f>
        <v>0</v>
      </c>
      <c r="K228" s="201" t="s">
        <v>136</v>
      </c>
      <c r="L228" s="206"/>
      <c r="M228" s="207" t="s">
        <v>19</v>
      </c>
      <c r="N228" s="208" t="s">
        <v>45</v>
      </c>
      <c r="O228" s="59"/>
      <c r="P228" s="182">
        <f>O228*H228</f>
        <v>0</v>
      </c>
      <c r="Q228" s="182">
        <v>5.9999999999999995E-4</v>
      </c>
      <c r="R228" s="182">
        <f>Q228*H228</f>
        <v>5.6258999999999997E-2</v>
      </c>
      <c r="S228" s="182">
        <v>0</v>
      </c>
      <c r="T228" s="183">
        <f>S228*H228</f>
        <v>0</v>
      </c>
      <c r="AR228" s="16" t="s">
        <v>170</v>
      </c>
      <c r="AT228" s="16" t="s">
        <v>166</v>
      </c>
      <c r="AU228" s="16" t="s">
        <v>138</v>
      </c>
      <c r="AY228" s="16" t="s">
        <v>130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6" t="s">
        <v>138</v>
      </c>
      <c r="BK228" s="184">
        <f>ROUND(I228*H228,2)</f>
        <v>0</v>
      </c>
      <c r="BL228" s="16" t="s">
        <v>137</v>
      </c>
      <c r="BM228" s="16" t="s">
        <v>322</v>
      </c>
    </row>
    <row r="229" spans="2:65" s="1" customFormat="1" ht="10.199999999999999">
      <c r="B229" s="33"/>
      <c r="C229" s="34"/>
      <c r="D229" s="185" t="s">
        <v>140</v>
      </c>
      <c r="E229" s="34"/>
      <c r="F229" s="186" t="s">
        <v>321</v>
      </c>
      <c r="G229" s="34"/>
      <c r="H229" s="34"/>
      <c r="I229" s="102"/>
      <c r="J229" s="34"/>
      <c r="K229" s="34"/>
      <c r="L229" s="37"/>
      <c r="M229" s="187"/>
      <c r="N229" s="59"/>
      <c r="O229" s="59"/>
      <c r="P229" s="59"/>
      <c r="Q229" s="59"/>
      <c r="R229" s="59"/>
      <c r="S229" s="59"/>
      <c r="T229" s="60"/>
      <c r="AT229" s="16" t="s">
        <v>140</v>
      </c>
      <c r="AU229" s="16" t="s">
        <v>138</v>
      </c>
    </row>
    <row r="230" spans="2:65" s="11" customFormat="1" ht="10.199999999999999">
      <c r="B230" s="188"/>
      <c r="C230" s="189"/>
      <c r="D230" s="185" t="s">
        <v>142</v>
      </c>
      <c r="E230" s="189"/>
      <c r="F230" s="191" t="s">
        <v>323</v>
      </c>
      <c r="G230" s="189"/>
      <c r="H230" s="192">
        <v>93.765000000000001</v>
      </c>
      <c r="I230" s="193"/>
      <c r="J230" s="189"/>
      <c r="K230" s="189"/>
      <c r="L230" s="194"/>
      <c r="M230" s="195"/>
      <c r="N230" s="196"/>
      <c r="O230" s="196"/>
      <c r="P230" s="196"/>
      <c r="Q230" s="196"/>
      <c r="R230" s="196"/>
      <c r="S230" s="196"/>
      <c r="T230" s="197"/>
      <c r="AT230" s="198" t="s">
        <v>142</v>
      </c>
      <c r="AU230" s="198" t="s">
        <v>138</v>
      </c>
      <c r="AV230" s="11" t="s">
        <v>138</v>
      </c>
      <c r="AW230" s="11" t="s">
        <v>4</v>
      </c>
      <c r="AX230" s="11" t="s">
        <v>81</v>
      </c>
      <c r="AY230" s="198" t="s">
        <v>130</v>
      </c>
    </row>
    <row r="231" spans="2:65" s="1" customFormat="1" ht="20.399999999999999" customHeight="1">
      <c r="B231" s="33"/>
      <c r="C231" s="173" t="s">
        <v>324</v>
      </c>
      <c r="D231" s="173" t="s">
        <v>132</v>
      </c>
      <c r="E231" s="174" t="s">
        <v>325</v>
      </c>
      <c r="F231" s="175" t="s">
        <v>326</v>
      </c>
      <c r="G231" s="176" t="s">
        <v>273</v>
      </c>
      <c r="H231" s="177">
        <v>1307.2</v>
      </c>
      <c r="I231" s="178"/>
      <c r="J231" s="179">
        <f>ROUND(I231*H231,2)</f>
        <v>0</v>
      </c>
      <c r="K231" s="175" t="s">
        <v>136</v>
      </c>
      <c r="L231" s="37"/>
      <c r="M231" s="180" t="s">
        <v>19</v>
      </c>
      <c r="N231" s="181" t="s">
        <v>45</v>
      </c>
      <c r="O231" s="59"/>
      <c r="P231" s="182">
        <f>O231*H231</f>
        <v>0</v>
      </c>
      <c r="Q231" s="182">
        <v>2.5000000000000001E-4</v>
      </c>
      <c r="R231" s="182">
        <f>Q231*H231</f>
        <v>0.32680000000000003</v>
      </c>
      <c r="S231" s="182">
        <v>0</v>
      </c>
      <c r="T231" s="183">
        <f>S231*H231</f>
        <v>0</v>
      </c>
      <c r="AR231" s="16" t="s">
        <v>137</v>
      </c>
      <c r="AT231" s="16" t="s">
        <v>132</v>
      </c>
      <c r="AU231" s="16" t="s">
        <v>138</v>
      </c>
      <c r="AY231" s="16" t="s">
        <v>130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138</v>
      </c>
      <c r="BK231" s="184">
        <f>ROUND(I231*H231,2)</f>
        <v>0</v>
      </c>
      <c r="BL231" s="16" t="s">
        <v>137</v>
      </c>
      <c r="BM231" s="16" t="s">
        <v>327</v>
      </c>
    </row>
    <row r="232" spans="2:65" s="1" customFormat="1" ht="10.199999999999999">
      <c r="B232" s="33"/>
      <c r="C232" s="34"/>
      <c r="D232" s="185" t="s">
        <v>140</v>
      </c>
      <c r="E232" s="34"/>
      <c r="F232" s="186" t="s">
        <v>328</v>
      </c>
      <c r="G232" s="34"/>
      <c r="H232" s="34"/>
      <c r="I232" s="102"/>
      <c r="J232" s="34"/>
      <c r="K232" s="34"/>
      <c r="L232" s="37"/>
      <c r="M232" s="187"/>
      <c r="N232" s="59"/>
      <c r="O232" s="59"/>
      <c r="P232" s="59"/>
      <c r="Q232" s="59"/>
      <c r="R232" s="59"/>
      <c r="S232" s="59"/>
      <c r="T232" s="60"/>
      <c r="AT232" s="16" t="s">
        <v>140</v>
      </c>
      <c r="AU232" s="16" t="s">
        <v>138</v>
      </c>
    </row>
    <row r="233" spans="2:65" s="1" customFormat="1" ht="20.399999999999999" customHeight="1">
      <c r="B233" s="33"/>
      <c r="C233" s="199" t="s">
        <v>329</v>
      </c>
      <c r="D233" s="199" t="s">
        <v>166</v>
      </c>
      <c r="E233" s="200" t="s">
        <v>330</v>
      </c>
      <c r="F233" s="201" t="s">
        <v>331</v>
      </c>
      <c r="G233" s="202" t="s">
        <v>273</v>
      </c>
      <c r="H233" s="203">
        <v>176.8</v>
      </c>
      <c r="I233" s="204"/>
      <c r="J233" s="205">
        <f>ROUND(I233*H233,2)</f>
        <v>0</v>
      </c>
      <c r="K233" s="201" t="s">
        <v>136</v>
      </c>
      <c r="L233" s="206"/>
      <c r="M233" s="207" t="s">
        <v>19</v>
      </c>
      <c r="N233" s="208" t="s">
        <v>45</v>
      </c>
      <c r="O233" s="59"/>
      <c r="P233" s="182">
        <f>O233*H233</f>
        <v>0</v>
      </c>
      <c r="Q233" s="182">
        <v>3.0000000000000001E-5</v>
      </c>
      <c r="R233" s="182">
        <f>Q233*H233</f>
        <v>5.3040000000000006E-3</v>
      </c>
      <c r="S233" s="182">
        <v>0</v>
      </c>
      <c r="T233" s="183">
        <f>S233*H233</f>
        <v>0</v>
      </c>
      <c r="AR233" s="16" t="s">
        <v>170</v>
      </c>
      <c r="AT233" s="16" t="s">
        <v>166</v>
      </c>
      <c r="AU233" s="16" t="s">
        <v>138</v>
      </c>
      <c r="AY233" s="16" t="s">
        <v>130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6" t="s">
        <v>138</v>
      </c>
      <c r="BK233" s="184">
        <f>ROUND(I233*H233,2)</f>
        <v>0</v>
      </c>
      <c r="BL233" s="16" t="s">
        <v>137</v>
      </c>
      <c r="BM233" s="16" t="s">
        <v>332</v>
      </c>
    </row>
    <row r="234" spans="2:65" s="1" customFormat="1" ht="10.199999999999999">
      <c r="B234" s="33"/>
      <c r="C234" s="34"/>
      <c r="D234" s="185" t="s">
        <v>140</v>
      </c>
      <c r="E234" s="34"/>
      <c r="F234" s="186" t="s">
        <v>331</v>
      </c>
      <c r="G234" s="34"/>
      <c r="H234" s="34"/>
      <c r="I234" s="102"/>
      <c r="J234" s="34"/>
      <c r="K234" s="34"/>
      <c r="L234" s="37"/>
      <c r="M234" s="187"/>
      <c r="N234" s="59"/>
      <c r="O234" s="59"/>
      <c r="P234" s="59"/>
      <c r="Q234" s="59"/>
      <c r="R234" s="59"/>
      <c r="S234" s="59"/>
      <c r="T234" s="60"/>
      <c r="AT234" s="16" t="s">
        <v>140</v>
      </c>
      <c r="AU234" s="16" t="s">
        <v>138</v>
      </c>
    </row>
    <row r="235" spans="2:65" s="11" customFormat="1" ht="10.199999999999999">
      <c r="B235" s="188"/>
      <c r="C235" s="189"/>
      <c r="D235" s="185" t="s">
        <v>142</v>
      </c>
      <c r="E235" s="189"/>
      <c r="F235" s="191" t="s">
        <v>333</v>
      </c>
      <c r="G235" s="189"/>
      <c r="H235" s="192">
        <v>176.8</v>
      </c>
      <c r="I235" s="193"/>
      <c r="J235" s="189"/>
      <c r="K235" s="189"/>
      <c r="L235" s="194"/>
      <c r="M235" s="195"/>
      <c r="N235" s="196"/>
      <c r="O235" s="196"/>
      <c r="P235" s="196"/>
      <c r="Q235" s="196"/>
      <c r="R235" s="196"/>
      <c r="S235" s="196"/>
      <c r="T235" s="197"/>
      <c r="AT235" s="198" t="s">
        <v>142</v>
      </c>
      <c r="AU235" s="198" t="s">
        <v>138</v>
      </c>
      <c r="AV235" s="11" t="s">
        <v>138</v>
      </c>
      <c r="AW235" s="11" t="s">
        <v>4</v>
      </c>
      <c r="AX235" s="11" t="s">
        <v>81</v>
      </c>
      <c r="AY235" s="198" t="s">
        <v>130</v>
      </c>
    </row>
    <row r="236" spans="2:65" s="1" customFormat="1" ht="20.399999999999999" customHeight="1">
      <c r="B236" s="33"/>
      <c r="C236" s="199" t="s">
        <v>334</v>
      </c>
      <c r="D236" s="199" t="s">
        <v>166</v>
      </c>
      <c r="E236" s="200" t="s">
        <v>335</v>
      </c>
      <c r="F236" s="201" t="s">
        <v>336</v>
      </c>
      <c r="G236" s="202" t="s">
        <v>273</v>
      </c>
      <c r="H236" s="203">
        <v>81.599999999999994</v>
      </c>
      <c r="I236" s="204"/>
      <c r="J236" s="205">
        <f>ROUND(I236*H236,2)</f>
        <v>0</v>
      </c>
      <c r="K236" s="201" t="s">
        <v>136</v>
      </c>
      <c r="L236" s="206"/>
      <c r="M236" s="207" t="s">
        <v>19</v>
      </c>
      <c r="N236" s="208" t="s">
        <v>45</v>
      </c>
      <c r="O236" s="59"/>
      <c r="P236" s="182">
        <f>O236*H236</f>
        <v>0</v>
      </c>
      <c r="Q236" s="182">
        <v>5.0000000000000001E-4</v>
      </c>
      <c r="R236" s="182">
        <f>Q236*H236</f>
        <v>4.0799999999999996E-2</v>
      </c>
      <c r="S236" s="182">
        <v>0</v>
      </c>
      <c r="T236" s="183">
        <f>S236*H236</f>
        <v>0</v>
      </c>
      <c r="AR236" s="16" t="s">
        <v>170</v>
      </c>
      <c r="AT236" s="16" t="s">
        <v>166</v>
      </c>
      <c r="AU236" s="16" t="s">
        <v>138</v>
      </c>
      <c r="AY236" s="16" t="s">
        <v>130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138</v>
      </c>
      <c r="BK236" s="184">
        <f>ROUND(I236*H236,2)</f>
        <v>0</v>
      </c>
      <c r="BL236" s="16" t="s">
        <v>137</v>
      </c>
      <c r="BM236" s="16" t="s">
        <v>337</v>
      </c>
    </row>
    <row r="237" spans="2:65" s="1" customFormat="1" ht="10.199999999999999">
      <c r="B237" s="33"/>
      <c r="C237" s="34"/>
      <c r="D237" s="185" t="s">
        <v>140</v>
      </c>
      <c r="E237" s="34"/>
      <c r="F237" s="186" t="s">
        <v>336</v>
      </c>
      <c r="G237" s="34"/>
      <c r="H237" s="34"/>
      <c r="I237" s="102"/>
      <c r="J237" s="34"/>
      <c r="K237" s="34"/>
      <c r="L237" s="37"/>
      <c r="M237" s="187"/>
      <c r="N237" s="59"/>
      <c r="O237" s="59"/>
      <c r="P237" s="59"/>
      <c r="Q237" s="59"/>
      <c r="R237" s="59"/>
      <c r="S237" s="59"/>
      <c r="T237" s="60"/>
      <c r="AT237" s="16" t="s">
        <v>140</v>
      </c>
      <c r="AU237" s="16" t="s">
        <v>138</v>
      </c>
    </row>
    <row r="238" spans="2:65" s="11" customFormat="1" ht="10.199999999999999">
      <c r="B238" s="188"/>
      <c r="C238" s="189"/>
      <c r="D238" s="185" t="s">
        <v>142</v>
      </c>
      <c r="E238" s="189"/>
      <c r="F238" s="191" t="s">
        <v>338</v>
      </c>
      <c r="G238" s="189"/>
      <c r="H238" s="192">
        <v>81.599999999999994</v>
      </c>
      <c r="I238" s="193"/>
      <c r="J238" s="189"/>
      <c r="K238" s="189"/>
      <c r="L238" s="194"/>
      <c r="M238" s="195"/>
      <c r="N238" s="196"/>
      <c r="O238" s="196"/>
      <c r="P238" s="196"/>
      <c r="Q238" s="196"/>
      <c r="R238" s="196"/>
      <c r="S238" s="196"/>
      <c r="T238" s="197"/>
      <c r="AT238" s="198" t="s">
        <v>142</v>
      </c>
      <c r="AU238" s="198" t="s">
        <v>138</v>
      </c>
      <c r="AV238" s="11" t="s">
        <v>138</v>
      </c>
      <c r="AW238" s="11" t="s">
        <v>4</v>
      </c>
      <c r="AX238" s="11" t="s">
        <v>81</v>
      </c>
      <c r="AY238" s="198" t="s">
        <v>130</v>
      </c>
    </row>
    <row r="239" spans="2:65" s="1" customFormat="1" ht="20.399999999999999" customHeight="1">
      <c r="B239" s="33"/>
      <c r="C239" s="199" t="s">
        <v>339</v>
      </c>
      <c r="D239" s="199" t="s">
        <v>166</v>
      </c>
      <c r="E239" s="200" t="s">
        <v>340</v>
      </c>
      <c r="F239" s="201" t="s">
        <v>341</v>
      </c>
      <c r="G239" s="202" t="s">
        <v>273</v>
      </c>
      <c r="H239" s="203">
        <v>248.4</v>
      </c>
      <c r="I239" s="204"/>
      <c r="J239" s="205">
        <f>ROUND(I239*H239,2)</f>
        <v>0</v>
      </c>
      <c r="K239" s="201" t="s">
        <v>136</v>
      </c>
      <c r="L239" s="206"/>
      <c r="M239" s="207" t="s">
        <v>19</v>
      </c>
      <c r="N239" s="208" t="s">
        <v>45</v>
      </c>
      <c r="O239" s="59"/>
      <c r="P239" s="182">
        <f>O239*H239</f>
        <v>0</v>
      </c>
      <c r="Q239" s="182">
        <v>4.0000000000000003E-5</v>
      </c>
      <c r="R239" s="182">
        <f>Q239*H239</f>
        <v>9.9360000000000004E-3</v>
      </c>
      <c r="S239" s="182">
        <v>0</v>
      </c>
      <c r="T239" s="183">
        <f>S239*H239</f>
        <v>0</v>
      </c>
      <c r="AR239" s="16" t="s">
        <v>170</v>
      </c>
      <c r="AT239" s="16" t="s">
        <v>166</v>
      </c>
      <c r="AU239" s="16" t="s">
        <v>138</v>
      </c>
      <c r="AY239" s="16" t="s">
        <v>130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138</v>
      </c>
      <c r="BK239" s="184">
        <f>ROUND(I239*H239,2)</f>
        <v>0</v>
      </c>
      <c r="BL239" s="16" t="s">
        <v>137</v>
      </c>
      <c r="BM239" s="16" t="s">
        <v>342</v>
      </c>
    </row>
    <row r="240" spans="2:65" s="1" customFormat="1" ht="10.199999999999999">
      <c r="B240" s="33"/>
      <c r="C240" s="34"/>
      <c r="D240" s="185" t="s">
        <v>140</v>
      </c>
      <c r="E240" s="34"/>
      <c r="F240" s="186" t="s">
        <v>341</v>
      </c>
      <c r="G240" s="34"/>
      <c r="H240" s="34"/>
      <c r="I240" s="102"/>
      <c r="J240" s="34"/>
      <c r="K240" s="34"/>
      <c r="L240" s="37"/>
      <c r="M240" s="187"/>
      <c r="N240" s="59"/>
      <c r="O240" s="59"/>
      <c r="P240" s="59"/>
      <c r="Q240" s="59"/>
      <c r="R240" s="59"/>
      <c r="S240" s="59"/>
      <c r="T240" s="60"/>
      <c r="AT240" s="16" t="s">
        <v>140</v>
      </c>
      <c r="AU240" s="16" t="s">
        <v>138</v>
      </c>
    </row>
    <row r="241" spans="2:65" s="11" customFormat="1" ht="10.199999999999999">
      <c r="B241" s="188"/>
      <c r="C241" s="189"/>
      <c r="D241" s="185" t="s">
        <v>142</v>
      </c>
      <c r="E241" s="189"/>
      <c r="F241" s="191" t="s">
        <v>343</v>
      </c>
      <c r="G241" s="189"/>
      <c r="H241" s="192">
        <v>248.4</v>
      </c>
      <c r="I241" s="193"/>
      <c r="J241" s="189"/>
      <c r="K241" s="189"/>
      <c r="L241" s="194"/>
      <c r="M241" s="195"/>
      <c r="N241" s="196"/>
      <c r="O241" s="196"/>
      <c r="P241" s="196"/>
      <c r="Q241" s="196"/>
      <c r="R241" s="196"/>
      <c r="S241" s="196"/>
      <c r="T241" s="197"/>
      <c r="AT241" s="198" t="s">
        <v>142</v>
      </c>
      <c r="AU241" s="198" t="s">
        <v>138</v>
      </c>
      <c r="AV241" s="11" t="s">
        <v>138</v>
      </c>
      <c r="AW241" s="11" t="s">
        <v>4</v>
      </c>
      <c r="AX241" s="11" t="s">
        <v>81</v>
      </c>
      <c r="AY241" s="198" t="s">
        <v>130</v>
      </c>
    </row>
    <row r="242" spans="2:65" s="1" customFormat="1" ht="20.399999999999999" customHeight="1">
      <c r="B242" s="33"/>
      <c r="C242" s="199" t="s">
        <v>344</v>
      </c>
      <c r="D242" s="199" t="s">
        <v>166</v>
      </c>
      <c r="E242" s="200" t="s">
        <v>345</v>
      </c>
      <c r="F242" s="201" t="s">
        <v>346</v>
      </c>
      <c r="G242" s="202" t="s">
        <v>273</v>
      </c>
      <c r="H242" s="203">
        <v>126.9</v>
      </c>
      <c r="I242" s="204"/>
      <c r="J242" s="205">
        <f>ROUND(I242*H242,2)</f>
        <v>0</v>
      </c>
      <c r="K242" s="201" t="s">
        <v>136</v>
      </c>
      <c r="L242" s="206"/>
      <c r="M242" s="207" t="s">
        <v>19</v>
      </c>
      <c r="N242" s="208" t="s">
        <v>45</v>
      </c>
      <c r="O242" s="59"/>
      <c r="P242" s="182">
        <f>O242*H242</f>
        <v>0</v>
      </c>
      <c r="Q242" s="182">
        <v>2.9999999999999997E-4</v>
      </c>
      <c r="R242" s="182">
        <f>Q242*H242</f>
        <v>3.807E-2</v>
      </c>
      <c r="S242" s="182">
        <v>0</v>
      </c>
      <c r="T242" s="183">
        <f>S242*H242</f>
        <v>0</v>
      </c>
      <c r="AR242" s="16" t="s">
        <v>170</v>
      </c>
      <c r="AT242" s="16" t="s">
        <v>166</v>
      </c>
      <c r="AU242" s="16" t="s">
        <v>138</v>
      </c>
      <c r="AY242" s="16" t="s">
        <v>130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6" t="s">
        <v>138</v>
      </c>
      <c r="BK242" s="184">
        <f>ROUND(I242*H242,2)</f>
        <v>0</v>
      </c>
      <c r="BL242" s="16" t="s">
        <v>137</v>
      </c>
      <c r="BM242" s="16" t="s">
        <v>347</v>
      </c>
    </row>
    <row r="243" spans="2:65" s="1" customFormat="1" ht="10.199999999999999">
      <c r="B243" s="33"/>
      <c r="C243" s="34"/>
      <c r="D243" s="185" t="s">
        <v>140</v>
      </c>
      <c r="E243" s="34"/>
      <c r="F243" s="186" t="s">
        <v>346</v>
      </c>
      <c r="G243" s="34"/>
      <c r="H243" s="34"/>
      <c r="I243" s="102"/>
      <c r="J243" s="34"/>
      <c r="K243" s="34"/>
      <c r="L243" s="37"/>
      <c r="M243" s="187"/>
      <c r="N243" s="59"/>
      <c r="O243" s="59"/>
      <c r="P243" s="59"/>
      <c r="Q243" s="59"/>
      <c r="R243" s="59"/>
      <c r="S243" s="59"/>
      <c r="T243" s="60"/>
      <c r="AT243" s="16" t="s">
        <v>140</v>
      </c>
      <c r="AU243" s="16" t="s">
        <v>138</v>
      </c>
    </row>
    <row r="244" spans="2:65" s="11" customFormat="1" ht="10.199999999999999">
      <c r="B244" s="188"/>
      <c r="C244" s="189"/>
      <c r="D244" s="185" t="s">
        <v>142</v>
      </c>
      <c r="E244" s="189"/>
      <c r="F244" s="191" t="s">
        <v>348</v>
      </c>
      <c r="G244" s="189"/>
      <c r="H244" s="192">
        <v>126.9</v>
      </c>
      <c r="I244" s="193"/>
      <c r="J244" s="189"/>
      <c r="K244" s="189"/>
      <c r="L244" s="194"/>
      <c r="M244" s="195"/>
      <c r="N244" s="196"/>
      <c r="O244" s="196"/>
      <c r="P244" s="196"/>
      <c r="Q244" s="196"/>
      <c r="R244" s="196"/>
      <c r="S244" s="196"/>
      <c r="T244" s="197"/>
      <c r="AT244" s="198" t="s">
        <v>142</v>
      </c>
      <c r="AU244" s="198" t="s">
        <v>138</v>
      </c>
      <c r="AV244" s="11" t="s">
        <v>138</v>
      </c>
      <c r="AW244" s="11" t="s">
        <v>4</v>
      </c>
      <c r="AX244" s="11" t="s">
        <v>81</v>
      </c>
      <c r="AY244" s="198" t="s">
        <v>130</v>
      </c>
    </row>
    <row r="245" spans="2:65" s="1" customFormat="1" ht="20.399999999999999" customHeight="1">
      <c r="B245" s="33"/>
      <c r="C245" s="199" t="s">
        <v>349</v>
      </c>
      <c r="D245" s="199" t="s">
        <v>166</v>
      </c>
      <c r="E245" s="200" t="s">
        <v>350</v>
      </c>
      <c r="F245" s="201" t="s">
        <v>351</v>
      </c>
      <c r="G245" s="202" t="s">
        <v>273</v>
      </c>
      <c r="H245" s="203">
        <v>502.2</v>
      </c>
      <c r="I245" s="204"/>
      <c r="J245" s="205">
        <f>ROUND(I245*H245,2)</f>
        <v>0</v>
      </c>
      <c r="K245" s="201" t="s">
        <v>136</v>
      </c>
      <c r="L245" s="206"/>
      <c r="M245" s="207" t="s">
        <v>19</v>
      </c>
      <c r="N245" s="208" t="s">
        <v>45</v>
      </c>
      <c r="O245" s="59"/>
      <c r="P245" s="182">
        <f>O245*H245</f>
        <v>0</v>
      </c>
      <c r="Q245" s="182">
        <v>2.0000000000000002E-5</v>
      </c>
      <c r="R245" s="182">
        <f>Q245*H245</f>
        <v>1.0044000000000001E-2</v>
      </c>
      <c r="S245" s="182">
        <v>0</v>
      </c>
      <c r="T245" s="183">
        <f>S245*H245</f>
        <v>0</v>
      </c>
      <c r="AR245" s="16" t="s">
        <v>170</v>
      </c>
      <c r="AT245" s="16" t="s">
        <v>166</v>
      </c>
      <c r="AU245" s="16" t="s">
        <v>138</v>
      </c>
      <c r="AY245" s="16" t="s">
        <v>130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138</v>
      </c>
      <c r="BK245" s="184">
        <f>ROUND(I245*H245,2)</f>
        <v>0</v>
      </c>
      <c r="BL245" s="16" t="s">
        <v>137</v>
      </c>
      <c r="BM245" s="16" t="s">
        <v>352</v>
      </c>
    </row>
    <row r="246" spans="2:65" s="1" customFormat="1" ht="10.199999999999999">
      <c r="B246" s="33"/>
      <c r="C246" s="34"/>
      <c r="D246" s="185" t="s">
        <v>140</v>
      </c>
      <c r="E246" s="34"/>
      <c r="F246" s="186" t="s">
        <v>351</v>
      </c>
      <c r="G246" s="34"/>
      <c r="H246" s="34"/>
      <c r="I246" s="102"/>
      <c r="J246" s="34"/>
      <c r="K246" s="34"/>
      <c r="L246" s="37"/>
      <c r="M246" s="187"/>
      <c r="N246" s="59"/>
      <c r="O246" s="59"/>
      <c r="P246" s="59"/>
      <c r="Q246" s="59"/>
      <c r="R246" s="59"/>
      <c r="S246" s="59"/>
      <c r="T246" s="60"/>
      <c r="AT246" s="16" t="s">
        <v>140</v>
      </c>
      <c r="AU246" s="16" t="s">
        <v>138</v>
      </c>
    </row>
    <row r="247" spans="2:65" s="11" customFormat="1" ht="10.199999999999999">
      <c r="B247" s="188"/>
      <c r="C247" s="189"/>
      <c r="D247" s="185" t="s">
        <v>142</v>
      </c>
      <c r="E247" s="189"/>
      <c r="F247" s="191" t="s">
        <v>353</v>
      </c>
      <c r="G247" s="189"/>
      <c r="H247" s="192">
        <v>502.2</v>
      </c>
      <c r="I247" s="193"/>
      <c r="J247" s="189"/>
      <c r="K247" s="189"/>
      <c r="L247" s="194"/>
      <c r="M247" s="195"/>
      <c r="N247" s="196"/>
      <c r="O247" s="196"/>
      <c r="P247" s="196"/>
      <c r="Q247" s="196"/>
      <c r="R247" s="196"/>
      <c r="S247" s="196"/>
      <c r="T247" s="197"/>
      <c r="AT247" s="198" t="s">
        <v>142</v>
      </c>
      <c r="AU247" s="198" t="s">
        <v>138</v>
      </c>
      <c r="AV247" s="11" t="s">
        <v>138</v>
      </c>
      <c r="AW247" s="11" t="s">
        <v>4</v>
      </c>
      <c r="AX247" s="11" t="s">
        <v>81</v>
      </c>
      <c r="AY247" s="198" t="s">
        <v>130</v>
      </c>
    </row>
    <row r="248" spans="2:65" s="1" customFormat="1" ht="20.399999999999999" customHeight="1">
      <c r="B248" s="33"/>
      <c r="C248" s="199" t="s">
        <v>354</v>
      </c>
      <c r="D248" s="199" t="s">
        <v>166</v>
      </c>
      <c r="E248" s="200" t="s">
        <v>355</v>
      </c>
      <c r="F248" s="201" t="s">
        <v>356</v>
      </c>
      <c r="G248" s="202" t="s">
        <v>273</v>
      </c>
      <c r="H248" s="203">
        <v>130.5</v>
      </c>
      <c r="I248" s="204"/>
      <c r="J248" s="205">
        <f>ROUND(I248*H248,2)</f>
        <v>0</v>
      </c>
      <c r="K248" s="201" t="s">
        <v>136</v>
      </c>
      <c r="L248" s="206"/>
      <c r="M248" s="207" t="s">
        <v>19</v>
      </c>
      <c r="N248" s="208" t="s">
        <v>45</v>
      </c>
      <c r="O248" s="59"/>
      <c r="P248" s="182">
        <f>O248*H248</f>
        <v>0</v>
      </c>
      <c r="Q248" s="182">
        <v>2.0000000000000001E-4</v>
      </c>
      <c r="R248" s="182">
        <f>Q248*H248</f>
        <v>2.6100000000000002E-2</v>
      </c>
      <c r="S248" s="182">
        <v>0</v>
      </c>
      <c r="T248" s="183">
        <f>S248*H248</f>
        <v>0</v>
      </c>
      <c r="AR248" s="16" t="s">
        <v>170</v>
      </c>
      <c r="AT248" s="16" t="s">
        <v>166</v>
      </c>
      <c r="AU248" s="16" t="s">
        <v>138</v>
      </c>
      <c r="AY248" s="16" t="s">
        <v>130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138</v>
      </c>
      <c r="BK248" s="184">
        <f>ROUND(I248*H248,2)</f>
        <v>0</v>
      </c>
      <c r="BL248" s="16" t="s">
        <v>137</v>
      </c>
      <c r="BM248" s="16" t="s">
        <v>357</v>
      </c>
    </row>
    <row r="249" spans="2:65" s="1" customFormat="1" ht="10.199999999999999">
      <c r="B249" s="33"/>
      <c r="C249" s="34"/>
      <c r="D249" s="185" t="s">
        <v>140</v>
      </c>
      <c r="E249" s="34"/>
      <c r="F249" s="186" t="s">
        <v>356</v>
      </c>
      <c r="G249" s="34"/>
      <c r="H249" s="34"/>
      <c r="I249" s="102"/>
      <c r="J249" s="34"/>
      <c r="K249" s="34"/>
      <c r="L249" s="37"/>
      <c r="M249" s="187"/>
      <c r="N249" s="59"/>
      <c r="O249" s="59"/>
      <c r="P249" s="59"/>
      <c r="Q249" s="59"/>
      <c r="R249" s="59"/>
      <c r="S249" s="59"/>
      <c r="T249" s="60"/>
      <c r="AT249" s="16" t="s">
        <v>140</v>
      </c>
      <c r="AU249" s="16" t="s">
        <v>138</v>
      </c>
    </row>
    <row r="250" spans="2:65" s="11" customFormat="1" ht="10.199999999999999">
      <c r="B250" s="188"/>
      <c r="C250" s="189"/>
      <c r="D250" s="185" t="s">
        <v>142</v>
      </c>
      <c r="E250" s="189"/>
      <c r="F250" s="191" t="s">
        <v>358</v>
      </c>
      <c r="G250" s="189"/>
      <c r="H250" s="192">
        <v>130.5</v>
      </c>
      <c r="I250" s="193"/>
      <c r="J250" s="189"/>
      <c r="K250" s="189"/>
      <c r="L250" s="194"/>
      <c r="M250" s="195"/>
      <c r="N250" s="196"/>
      <c r="O250" s="196"/>
      <c r="P250" s="196"/>
      <c r="Q250" s="196"/>
      <c r="R250" s="196"/>
      <c r="S250" s="196"/>
      <c r="T250" s="197"/>
      <c r="AT250" s="198" t="s">
        <v>142</v>
      </c>
      <c r="AU250" s="198" t="s">
        <v>138</v>
      </c>
      <c r="AV250" s="11" t="s">
        <v>138</v>
      </c>
      <c r="AW250" s="11" t="s">
        <v>4</v>
      </c>
      <c r="AX250" s="11" t="s">
        <v>81</v>
      </c>
      <c r="AY250" s="198" t="s">
        <v>130</v>
      </c>
    </row>
    <row r="251" spans="2:65" s="1" customFormat="1" ht="20.399999999999999" customHeight="1">
      <c r="B251" s="33"/>
      <c r="C251" s="173" t="s">
        <v>359</v>
      </c>
      <c r="D251" s="173" t="s">
        <v>132</v>
      </c>
      <c r="E251" s="174" t="s">
        <v>360</v>
      </c>
      <c r="F251" s="175" t="s">
        <v>361</v>
      </c>
      <c r="G251" s="176" t="s">
        <v>135</v>
      </c>
      <c r="H251" s="177">
        <v>1209.5050000000001</v>
      </c>
      <c r="I251" s="178"/>
      <c r="J251" s="179">
        <f>ROUND(I251*H251,2)</f>
        <v>0</v>
      </c>
      <c r="K251" s="175" t="s">
        <v>136</v>
      </c>
      <c r="L251" s="37"/>
      <c r="M251" s="180" t="s">
        <v>19</v>
      </c>
      <c r="N251" s="181" t="s">
        <v>45</v>
      </c>
      <c r="O251" s="59"/>
      <c r="P251" s="182">
        <f>O251*H251</f>
        <v>0</v>
      </c>
      <c r="Q251" s="182">
        <v>2.6800000000000001E-3</v>
      </c>
      <c r="R251" s="182">
        <f>Q251*H251</f>
        <v>3.2414734000000003</v>
      </c>
      <c r="S251" s="182">
        <v>0</v>
      </c>
      <c r="T251" s="183">
        <f>S251*H251</f>
        <v>0</v>
      </c>
      <c r="AR251" s="16" t="s">
        <v>137</v>
      </c>
      <c r="AT251" s="16" t="s">
        <v>132</v>
      </c>
      <c r="AU251" s="16" t="s">
        <v>138</v>
      </c>
      <c r="AY251" s="16" t="s">
        <v>130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6" t="s">
        <v>138</v>
      </c>
      <c r="BK251" s="184">
        <f>ROUND(I251*H251,2)</f>
        <v>0</v>
      </c>
      <c r="BL251" s="16" t="s">
        <v>137</v>
      </c>
      <c r="BM251" s="16" t="s">
        <v>362</v>
      </c>
    </row>
    <row r="252" spans="2:65" s="1" customFormat="1" ht="19.2">
      <c r="B252" s="33"/>
      <c r="C252" s="34"/>
      <c r="D252" s="185" t="s">
        <v>140</v>
      </c>
      <c r="E252" s="34"/>
      <c r="F252" s="186" t="s">
        <v>363</v>
      </c>
      <c r="G252" s="34"/>
      <c r="H252" s="34"/>
      <c r="I252" s="102"/>
      <c r="J252" s="34"/>
      <c r="K252" s="34"/>
      <c r="L252" s="37"/>
      <c r="M252" s="187"/>
      <c r="N252" s="59"/>
      <c r="O252" s="59"/>
      <c r="P252" s="59"/>
      <c r="Q252" s="59"/>
      <c r="R252" s="59"/>
      <c r="S252" s="59"/>
      <c r="T252" s="60"/>
      <c r="AT252" s="16" t="s">
        <v>140</v>
      </c>
      <c r="AU252" s="16" t="s">
        <v>138</v>
      </c>
    </row>
    <row r="253" spans="2:65" s="12" customFormat="1" ht="10.199999999999999">
      <c r="B253" s="209"/>
      <c r="C253" s="210"/>
      <c r="D253" s="185" t="s">
        <v>142</v>
      </c>
      <c r="E253" s="211" t="s">
        <v>19</v>
      </c>
      <c r="F253" s="212" t="s">
        <v>235</v>
      </c>
      <c r="G253" s="210"/>
      <c r="H253" s="211" t="s">
        <v>19</v>
      </c>
      <c r="I253" s="213"/>
      <c r="J253" s="210"/>
      <c r="K253" s="210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142</v>
      </c>
      <c r="AU253" s="218" t="s">
        <v>138</v>
      </c>
      <c r="AV253" s="12" t="s">
        <v>81</v>
      </c>
      <c r="AW253" s="12" t="s">
        <v>34</v>
      </c>
      <c r="AX253" s="12" t="s">
        <v>73</v>
      </c>
      <c r="AY253" s="218" t="s">
        <v>130</v>
      </c>
    </row>
    <row r="254" spans="2:65" s="11" customFormat="1" ht="10.199999999999999">
      <c r="B254" s="188"/>
      <c r="C254" s="189"/>
      <c r="D254" s="185" t="s">
        <v>142</v>
      </c>
      <c r="E254" s="190" t="s">
        <v>19</v>
      </c>
      <c r="F254" s="191" t="s">
        <v>364</v>
      </c>
      <c r="G254" s="189"/>
      <c r="H254" s="192">
        <v>15.3</v>
      </c>
      <c r="I254" s="193"/>
      <c r="J254" s="189"/>
      <c r="K254" s="189"/>
      <c r="L254" s="194"/>
      <c r="M254" s="195"/>
      <c r="N254" s="196"/>
      <c r="O254" s="196"/>
      <c r="P254" s="196"/>
      <c r="Q254" s="196"/>
      <c r="R254" s="196"/>
      <c r="S254" s="196"/>
      <c r="T254" s="197"/>
      <c r="AT254" s="198" t="s">
        <v>142</v>
      </c>
      <c r="AU254" s="198" t="s">
        <v>138</v>
      </c>
      <c r="AV254" s="11" t="s">
        <v>138</v>
      </c>
      <c r="AW254" s="11" t="s">
        <v>34</v>
      </c>
      <c r="AX254" s="11" t="s">
        <v>73</v>
      </c>
      <c r="AY254" s="198" t="s">
        <v>130</v>
      </c>
    </row>
    <row r="255" spans="2:65" s="11" customFormat="1" ht="10.199999999999999">
      <c r="B255" s="188"/>
      <c r="C255" s="189"/>
      <c r="D255" s="185" t="s">
        <v>142</v>
      </c>
      <c r="E255" s="190" t="s">
        <v>19</v>
      </c>
      <c r="F255" s="191" t="s">
        <v>365</v>
      </c>
      <c r="G255" s="189"/>
      <c r="H255" s="192">
        <v>342.25</v>
      </c>
      <c r="I255" s="193"/>
      <c r="J255" s="189"/>
      <c r="K255" s="189"/>
      <c r="L255" s="194"/>
      <c r="M255" s="195"/>
      <c r="N255" s="196"/>
      <c r="O255" s="196"/>
      <c r="P255" s="196"/>
      <c r="Q255" s="196"/>
      <c r="R255" s="196"/>
      <c r="S255" s="196"/>
      <c r="T255" s="197"/>
      <c r="AT255" s="198" t="s">
        <v>142</v>
      </c>
      <c r="AU255" s="198" t="s">
        <v>138</v>
      </c>
      <c r="AV255" s="11" t="s">
        <v>138</v>
      </c>
      <c r="AW255" s="11" t="s">
        <v>34</v>
      </c>
      <c r="AX255" s="11" t="s">
        <v>73</v>
      </c>
      <c r="AY255" s="198" t="s">
        <v>130</v>
      </c>
    </row>
    <row r="256" spans="2:65" s="11" customFormat="1" ht="10.199999999999999">
      <c r="B256" s="188"/>
      <c r="C256" s="189"/>
      <c r="D256" s="185" t="s">
        <v>142</v>
      </c>
      <c r="E256" s="190" t="s">
        <v>19</v>
      </c>
      <c r="F256" s="191" t="s">
        <v>366</v>
      </c>
      <c r="G256" s="189"/>
      <c r="H256" s="192">
        <v>33.704999999999998</v>
      </c>
      <c r="I256" s="193"/>
      <c r="J256" s="189"/>
      <c r="K256" s="189"/>
      <c r="L256" s="194"/>
      <c r="M256" s="195"/>
      <c r="N256" s="196"/>
      <c r="O256" s="196"/>
      <c r="P256" s="196"/>
      <c r="Q256" s="196"/>
      <c r="R256" s="196"/>
      <c r="S256" s="196"/>
      <c r="T256" s="197"/>
      <c r="AT256" s="198" t="s">
        <v>142</v>
      </c>
      <c r="AU256" s="198" t="s">
        <v>138</v>
      </c>
      <c r="AV256" s="11" t="s">
        <v>138</v>
      </c>
      <c r="AW256" s="11" t="s">
        <v>34</v>
      </c>
      <c r="AX256" s="11" t="s">
        <v>73</v>
      </c>
      <c r="AY256" s="198" t="s">
        <v>130</v>
      </c>
    </row>
    <row r="257" spans="2:51" s="11" customFormat="1" ht="10.199999999999999">
      <c r="B257" s="188"/>
      <c r="C257" s="189"/>
      <c r="D257" s="185" t="s">
        <v>142</v>
      </c>
      <c r="E257" s="190" t="s">
        <v>19</v>
      </c>
      <c r="F257" s="191" t="s">
        <v>367</v>
      </c>
      <c r="G257" s="189"/>
      <c r="H257" s="192">
        <v>29.19</v>
      </c>
      <c r="I257" s="193"/>
      <c r="J257" s="189"/>
      <c r="K257" s="189"/>
      <c r="L257" s="194"/>
      <c r="M257" s="195"/>
      <c r="N257" s="196"/>
      <c r="O257" s="196"/>
      <c r="P257" s="196"/>
      <c r="Q257" s="196"/>
      <c r="R257" s="196"/>
      <c r="S257" s="196"/>
      <c r="T257" s="197"/>
      <c r="AT257" s="198" t="s">
        <v>142</v>
      </c>
      <c r="AU257" s="198" t="s">
        <v>138</v>
      </c>
      <c r="AV257" s="11" t="s">
        <v>138</v>
      </c>
      <c r="AW257" s="11" t="s">
        <v>34</v>
      </c>
      <c r="AX257" s="11" t="s">
        <v>73</v>
      </c>
      <c r="AY257" s="198" t="s">
        <v>130</v>
      </c>
    </row>
    <row r="258" spans="2:51" s="11" customFormat="1" ht="10.199999999999999">
      <c r="B258" s="188"/>
      <c r="C258" s="189"/>
      <c r="D258" s="185" t="s">
        <v>142</v>
      </c>
      <c r="E258" s="190" t="s">
        <v>19</v>
      </c>
      <c r="F258" s="191" t="s">
        <v>368</v>
      </c>
      <c r="G258" s="189"/>
      <c r="H258" s="192">
        <v>24.08</v>
      </c>
      <c r="I258" s="193"/>
      <c r="J258" s="189"/>
      <c r="K258" s="189"/>
      <c r="L258" s="194"/>
      <c r="M258" s="195"/>
      <c r="N258" s="196"/>
      <c r="O258" s="196"/>
      <c r="P258" s="196"/>
      <c r="Q258" s="196"/>
      <c r="R258" s="196"/>
      <c r="S258" s="196"/>
      <c r="T258" s="197"/>
      <c r="AT258" s="198" t="s">
        <v>142</v>
      </c>
      <c r="AU258" s="198" t="s">
        <v>138</v>
      </c>
      <c r="AV258" s="11" t="s">
        <v>138</v>
      </c>
      <c r="AW258" s="11" t="s">
        <v>34</v>
      </c>
      <c r="AX258" s="11" t="s">
        <v>73</v>
      </c>
      <c r="AY258" s="198" t="s">
        <v>130</v>
      </c>
    </row>
    <row r="259" spans="2:51" s="12" customFormat="1" ht="10.199999999999999">
      <c r="B259" s="209"/>
      <c r="C259" s="210"/>
      <c r="D259" s="185" t="s">
        <v>142</v>
      </c>
      <c r="E259" s="211" t="s">
        <v>19</v>
      </c>
      <c r="F259" s="212" t="s">
        <v>205</v>
      </c>
      <c r="G259" s="210"/>
      <c r="H259" s="211" t="s">
        <v>19</v>
      </c>
      <c r="I259" s="213"/>
      <c r="J259" s="210"/>
      <c r="K259" s="210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142</v>
      </c>
      <c r="AU259" s="218" t="s">
        <v>138</v>
      </c>
      <c r="AV259" s="12" t="s">
        <v>81</v>
      </c>
      <c r="AW259" s="12" t="s">
        <v>34</v>
      </c>
      <c r="AX259" s="12" t="s">
        <v>73</v>
      </c>
      <c r="AY259" s="218" t="s">
        <v>130</v>
      </c>
    </row>
    <row r="260" spans="2:51" s="11" customFormat="1" ht="10.199999999999999">
      <c r="B260" s="188"/>
      <c r="C260" s="189"/>
      <c r="D260" s="185" t="s">
        <v>142</v>
      </c>
      <c r="E260" s="190" t="s">
        <v>19</v>
      </c>
      <c r="F260" s="191" t="s">
        <v>364</v>
      </c>
      <c r="G260" s="189"/>
      <c r="H260" s="192">
        <v>15.3</v>
      </c>
      <c r="I260" s="193"/>
      <c r="J260" s="189"/>
      <c r="K260" s="189"/>
      <c r="L260" s="194"/>
      <c r="M260" s="195"/>
      <c r="N260" s="196"/>
      <c r="O260" s="196"/>
      <c r="P260" s="196"/>
      <c r="Q260" s="196"/>
      <c r="R260" s="196"/>
      <c r="S260" s="196"/>
      <c r="T260" s="197"/>
      <c r="AT260" s="198" t="s">
        <v>142</v>
      </c>
      <c r="AU260" s="198" t="s">
        <v>138</v>
      </c>
      <c r="AV260" s="11" t="s">
        <v>138</v>
      </c>
      <c r="AW260" s="11" t="s">
        <v>34</v>
      </c>
      <c r="AX260" s="11" t="s">
        <v>73</v>
      </c>
      <c r="AY260" s="198" t="s">
        <v>130</v>
      </c>
    </row>
    <row r="261" spans="2:51" s="11" customFormat="1" ht="10.199999999999999">
      <c r="B261" s="188"/>
      <c r="C261" s="189"/>
      <c r="D261" s="185" t="s">
        <v>142</v>
      </c>
      <c r="E261" s="190" t="s">
        <v>19</v>
      </c>
      <c r="F261" s="191" t="s">
        <v>365</v>
      </c>
      <c r="G261" s="189"/>
      <c r="H261" s="192">
        <v>342.25</v>
      </c>
      <c r="I261" s="193"/>
      <c r="J261" s="189"/>
      <c r="K261" s="189"/>
      <c r="L261" s="194"/>
      <c r="M261" s="195"/>
      <c r="N261" s="196"/>
      <c r="O261" s="196"/>
      <c r="P261" s="196"/>
      <c r="Q261" s="196"/>
      <c r="R261" s="196"/>
      <c r="S261" s="196"/>
      <c r="T261" s="197"/>
      <c r="AT261" s="198" t="s">
        <v>142</v>
      </c>
      <c r="AU261" s="198" t="s">
        <v>138</v>
      </c>
      <c r="AV261" s="11" t="s">
        <v>138</v>
      </c>
      <c r="AW261" s="11" t="s">
        <v>34</v>
      </c>
      <c r="AX261" s="11" t="s">
        <v>73</v>
      </c>
      <c r="AY261" s="198" t="s">
        <v>130</v>
      </c>
    </row>
    <row r="262" spans="2:51" s="11" customFormat="1" ht="10.199999999999999">
      <c r="B262" s="188"/>
      <c r="C262" s="189"/>
      <c r="D262" s="185" t="s">
        <v>142</v>
      </c>
      <c r="E262" s="190" t="s">
        <v>19</v>
      </c>
      <c r="F262" s="191" t="s">
        <v>369</v>
      </c>
      <c r="G262" s="189"/>
      <c r="H262" s="192">
        <v>40.119999999999997</v>
      </c>
      <c r="I262" s="193"/>
      <c r="J262" s="189"/>
      <c r="K262" s="189"/>
      <c r="L262" s="194"/>
      <c r="M262" s="195"/>
      <c r="N262" s="196"/>
      <c r="O262" s="196"/>
      <c r="P262" s="196"/>
      <c r="Q262" s="196"/>
      <c r="R262" s="196"/>
      <c r="S262" s="196"/>
      <c r="T262" s="197"/>
      <c r="AT262" s="198" t="s">
        <v>142</v>
      </c>
      <c r="AU262" s="198" t="s">
        <v>138</v>
      </c>
      <c r="AV262" s="11" t="s">
        <v>138</v>
      </c>
      <c r="AW262" s="11" t="s">
        <v>34</v>
      </c>
      <c r="AX262" s="11" t="s">
        <v>73</v>
      </c>
      <c r="AY262" s="198" t="s">
        <v>130</v>
      </c>
    </row>
    <row r="263" spans="2:51" s="11" customFormat="1" ht="10.199999999999999">
      <c r="B263" s="188"/>
      <c r="C263" s="189"/>
      <c r="D263" s="185" t="s">
        <v>142</v>
      </c>
      <c r="E263" s="190" t="s">
        <v>19</v>
      </c>
      <c r="F263" s="191" t="s">
        <v>368</v>
      </c>
      <c r="G263" s="189"/>
      <c r="H263" s="192">
        <v>24.08</v>
      </c>
      <c r="I263" s="193"/>
      <c r="J263" s="189"/>
      <c r="K263" s="189"/>
      <c r="L263" s="194"/>
      <c r="M263" s="195"/>
      <c r="N263" s="196"/>
      <c r="O263" s="196"/>
      <c r="P263" s="196"/>
      <c r="Q263" s="196"/>
      <c r="R263" s="196"/>
      <c r="S263" s="196"/>
      <c r="T263" s="197"/>
      <c r="AT263" s="198" t="s">
        <v>142</v>
      </c>
      <c r="AU263" s="198" t="s">
        <v>138</v>
      </c>
      <c r="AV263" s="11" t="s">
        <v>138</v>
      </c>
      <c r="AW263" s="11" t="s">
        <v>34</v>
      </c>
      <c r="AX263" s="11" t="s">
        <v>73</v>
      </c>
      <c r="AY263" s="198" t="s">
        <v>130</v>
      </c>
    </row>
    <row r="264" spans="2:51" s="12" customFormat="1" ht="10.199999999999999">
      <c r="B264" s="209"/>
      <c r="C264" s="210"/>
      <c r="D264" s="185" t="s">
        <v>142</v>
      </c>
      <c r="E264" s="211" t="s">
        <v>19</v>
      </c>
      <c r="F264" s="212" t="s">
        <v>224</v>
      </c>
      <c r="G264" s="210"/>
      <c r="H264" s="211" t="s">
        <v>19</v>
      </c>
      <c r="I264" s="213"/>
      <c r="J264" s="210"/>
      <c r="K264" s="210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142</v>
      </c>
      <c r="AU264" s="218" t="s">
        <v>138</v>
      </c>
      <c r="AV264" s="12" t="s">
        <v>81</v>
      </c>
      <c r="AW264" s="12" t="s">
        <v>34</v>
      </c>
      <c r="AX264" s="12" t="s">
        <v>73</v>
      </c>
      <c r="AY264" s="218" t="s">
        <v>130</v>
      </c>
    </row>
    <row r="265" spans="2:51" s="11" customFormat="1" ht="10.199999999999999">
      <c r="B265" s="188"/>
      <c r="C265" s="189"/>
      <c r="D265" s="185" t="s">
        <v>142</v>
      </c>
      <c r="E265" s="190" t="s">
        <v>19</v>
      </c>
      <c r="F265" s="191" t="s">
        <v>370</v>
      </c>
      <c r="G265" s="189"/>
      <c r="H265" s="192">
        <v>121.26</v>
      </c>
      <c r="I265" s="193"/>
      <c r="J265" s="189"/>
      <c r="K265" s="189"/>
      <c r="L265" s="194"/>
      <c r="M265" s="195"/>
      <c r="N265" s="196"/>
      <c r="O265" s="196"/>
      <c r="P265" s="196"/>
      <c r="Q265" s="196"/>
      <c r="R265" s="196"/>
      <c r="S265" s="196"/>
      <c r="T265" s="197"/>
      <c r="AT265" s="198" t="s">
        <v>142</v>
      </c>
      <c r="AU265" s="198" t="s">
        <v>138</v>
      </c>
      <c r="AV265" s="11" t="s">
        <v>138</v>
      </c>
      <c r="AW265" s="11" t="s">
        <v>34</v>
      </c>
      <c r="AX265" s="11" t="s">
        <v>73</v>
      </c>
      <c r="AY265" s="198" t="s">
        <v>130</v>
      </c>
    </row>
    <row r="266" spans="2:51" s="11" customFormat="1" ht="10.199999999999999">
      <c r="B266" s="188"/>
      <c r="C266" s="189"/>
      <c r="D266" s="185" t="s">
        <v>142</v>
      </c>
      <c r="E266" s="190" t="s">
        <v>19</v>
      </c>
      <c r="F266" s="191" t="s">
        <v>220</v>
      </c>
      <c r="G266" s="189"/>
      <c r="H266" s="192">
        <v>43.784999999999997</v>
      </c>
      <c r="I266" s="193"/>
      <c r="J266" s="189"/>
      <c r="K266" s="189"/>
      <c r="L266" s="194"/>
      <c r="M266" s="195"/>
      <c r="N266" s="196"/>
      <c r="O266" s="196"/>
      <c r="P266" s="196"/>
      <c r="Q266" s="196"/>
      <c r="R266" s="196"/>
      <c r="S266" s="196"/>
      <c r="T266" s="197"/>
      <c r="AT266" s="198" t="s">
        <v>142</v>
      </c>
      <c r="AU266" s="198" t="s">
        <v>138</v>
      </c>
      <c r="AV266" s="11" t="s">
        <v>138</v>
      </c>
      <c r="AW266" s="11" t="s">
        <v>34</v>
      </c>
      <c r="AX266" s="11" t="s">
        <v>73</v>
      </c>
      <c r="AY266" s="198" t="s">
        <v>130</v>
      </c>
    </row>
    <row r="267" spans="2:51" s="11" customFormat="1" ht="10.199999999999999">
      <c r="B267" s="188"/>
      <c r="C267" s="189"/>
      <c r="D267" s="185" t="s">
        <v>142</v>
      </c>
      <c r="E267" s="190" t="s">
        <v>19</v>
      </c>
      <c r="F267" s="191" t="s">
        <v>221</v>
      </c>
      <c r="G267" s="189"/>
      <c r="H267" s="192">
        <v>2.67</v>
      </c>
      <c r="I267" s="193"/>
      <c r="J267" s="189"/>
      <c r="K267" s="189"/>
      <c r="L267" s="194"/>
      <c r="M267" s="195"/>
      <c r="N267" s="196"/>
      <c r="O267" s="196"/>
      <c r="P267" s="196"/>
      <c r="Q267" s="196"/>
      <c r="R267" s="196"/>
      <c r="S267" s="196"/>
      <c r="T267" s="197"/>
      <c r="AT267" s="198" t="s">
        <v>142</v>
      </c>
      <c r="AU267" s="198" t="s">
        <v>138</v>
      </c>
      <c r="AV267" s="11" t="s">
        <v>138</v>
      </c>
      <c r="AW267" s="11" t="s">
        <v>34</v>
      </c>
      <c r="AX267" s="11" t="s">
        <v>73</v>
      </c>
      <c r="AY267" s="198" t="s">
        <v>130</v>
      </c>
    </row>
    <row r="268" spans="2:51" s="11" customFormat="1" ht="10.199999999999999">
      <c r="B268" s="188"/>
      <c r="C268" s="189"/>
      <c r="D268" s="185" t="s">
        <v>142</v>
      </c>
      <c r="E268" s="190" t="s">
        <v>19</v>
      </c>
      <c r="F268" s="191" t="s">
        <v>222</v>
      </c>
      <c r="G268" s="189"/>
      <c r="H268" s="192">
        <v>3.9</v>
      </c>
      <c r="I268" s="193"/>
      <c r="J268" s="189"/>
      <c r="K268" s="189"/>
      <c r="L268" s="194"/>
      <c r="M268" s="195"/>
      <c r="N268" s="196"/>
      <c r="O268" s="196"/>
      <c r="P268" s="196"/>
      <c r="Q268" s="196"/>
      <c r="R268" s="196"/>
      <c r="S268" s="196"/>
      <c r="T268" s="197"/>
      <c r="AT268" s="198" t="s">
        <v>142</v>
      </c>
      <c r="AU268" s="198" t="s">
        <v>138</v>
      </c>
      <c r="AV268" s="11" t="s">
        <v>138</v>
      </c>
      <c r="AW268" s="11" t="s">
        <v>34</v>
      </c>
      <c r="AX268" s="11" t="s">
        <v>73</v>
      </c>
      <c r="AY268" s="198" t="s">
        <v>130</v>
      </c>
    </row>
    <row r="269" spans="2:51" s="12" customFormat="1" ht="10.199999999999999">
      <c r="B269" s="209"/>
      <c r="C269" s="210"/>
      <c r="D269" s="185" t="s">
        <v>142</v>
      </c>
      <c r="E269" s="211" t="s">
        <v>19</v>
      </c>
      <c r="F269" s="212" t="s">
        <v>218</v>
      </c>
      <c r="G269" s="210"/>
      <c r="H269" s="211" t="s">
        <v>19</v>
      </c>
      <c r="I269" s="213"/>
      <c r="J269" s="210"/>
      <c r="K269" s="210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142</v>
      </c>
      <c r="AU269" s="218" t="s">
        <v>138</v>
      </c>
      <c r="AV269" s="12" t="s">
        <v>81</v>
      </c>
      <c r="AW269" s="12" t="s">
        <v>34</v>
      </c>
      <c r="AX269" s="12" t="s">
        <v>73</v>
      </c>
      <c r="AY269" s="218" t="s">
        <v>130</v>
      </c>
    </row>
    <row r="270" spans="2:51" s="11" customFormat="1" ht="10.199999999999999">
      <c r="B270" s="188"/>
      <c r="C270" s="189"/>
      <c r="D270" s="185" t="s">
        <v>142</v>
      </c>
      <c r="E270" s="190" t="s">
        <v>19</v>
      </c>
      <c r="F270" s="191" t="s">
        <v>370</v>
      </c>
      <c r="G270" s="189"/>
      <c r="H270" s="192">
        <v>121.26</v>
      </c>
      <c r="I270" s="193"/>
      <c r="J270" s="189"/>
      <c r="K270" s="189"/>
      <c r="L270" s="194"/>
      <c r="M270" s="195"/>
      <c r="N270" s="196"/>
      <c r="O270" s="196"/>
      <c r="P270" s="196"/>
      <c r="Q270" s="196"/>
      <c r="R270" s="196"/>
      <c r="S270" s="196"/>
      <c r="T270" s="197"/>
      <c r="AT270" s="198" t="s">
        <v>142</v>
      </c>
      <c r="AU270" s="198" t="s">
        <v>138</v>
      </c>
      <c r="AV270" s="11" t="s">
        <v>138</v>
      </c>
      <c r="AW270" s="11" t="s">
        <v>34</v>
      </c>
      <c r="AX270" s="11" t="s">
        <v>73</v>
      </c>
      <c r="AY270" s="198" t="s">
        <v>130</v>
      </c>
    </row>
    <row r="271" spans="2:51" s="11" customFormat="1" ht="10.199999999999999">
      <c r="B271" s="188"/>
      <c r="C271" s="189"/>
      <c r="D271" s="185" t="s">
        <v>142</v>
      </c>
      <c r="E271" s="190" t="s">
        <v>19</v>
      </c>
      <c r="F271" s="191" t="s">
        <v>220</v>
      </c>
      <c r="G271" s="189"/>
      <c r="H271" s="192">
        <v>43.784999999999997</v>
      </c>
      <c r="I271" s="193"/>
      <c r="J271" s="189"/>
      <c r="K271" s="189"/>
      <c r="L271" s="194"/>
      <c r="M271" s="195"/>
      <c r="N271" s="196"/>
      <c r="O271" s="196"/>
      <c r="P271" s="196"/>
      <c r="Q271" s="196"/>
      <c r="R271" s="196"/>
      <c r="S271" s="196"/>
      <c r="T271" s="197"/>
      <c r="AT271" s="198" t="s">
        <v>142</v>
      </c>
      <c r="AU271" s="198" t="s">
        <v>138</v>
      </c>
      <c r="AV271" s="11" t="s">
        <v>138</v>
      </c>
      <c r="AW271" s="11" t="s">
        <v>34</v>
      </c>
      <c r="AX271" s="11" t="s">
        <v>73</v>
      </c>
      <c r="AY271" s="198" t="s">
        <v>130</v>
      </c>
    </row>
    <row r="272" spans="2:51" s="11" customFormat="1" ht="10.199999999999999">
      <c r="B272" s="188"/>
      <c r="C272" s="189"/>
      <c r="D272" s="185" t="s">
        <v>142</v>
      </c>
      <c r="E272" s="190" t="s">
        <v>19</v>
      </c>
      <c r="F272" s="191" t="s">
        <v>221</v>
      </c>
      <c r="G272" s="189"/>
      <c r="H272" s="192">
        <v>2.67</v>
      </c>
      <c r="I272" s="193"/>
      <c r="J272" s="189"/>
      <c r="K272" s="189"/>
      <c r="L272" s="194"/>
      <c r="M272" s="195"/>
      <c r="N272" s="196"/>
      <c r="O272" s="196"/>
      <c r="P272" s="196"/>
      <c r="Q272" s="196"/>
      <c r="R272" s="196"/>
      <c r="S272" s="196"/>
      <c r="T272" s="197"/>
      <c r="AT272" s="198" t="s">
        <v>142</v>
      </c>
      <c r="AU272" s="198" t="s">
        <v>138</v>
      </c>
      <c r="AV272" s="11" t="s">
        <v>138</v>
      </c>
      <c r="AW272" s="11" t="s">
        <v>34</v>
      </c>
      <c r="AX272" s="11" t="s">
        <v>73</v>
      </c>
      <c r="AY272" s="198" t="s">
        <v>130</v>
      </c>
    </row>
    <row r="273" spans="2:65" s="11" customFormat="1" ht="10.199999999999999">
      <c r="B273" s="188"/>
      <c r="C273" s="189"/>
      <c r="D273" s="185" t="s">
        <v>142</v>
      </c>
      <c r="E273" s="190" t="s">
        <v>19</v>
      </c>
      <c r="F273" s="191" t="s">
        <v>222</v>
      </c>
      <c r="G273" s="189"/>
      <c r="H273" s="192">
        <v>3.9</v>
      </c>
      <c r="I273" s="193"/>
      <c r="J273" s="189"/>
      <c r="K273" s="189"/>
      <c r="L273" s="194"/>
      <c r="M273" s="195"/>
      <c r="N273" s="196"/>
      <c r="O273" s="196"/>
      <c r="P273" s="196"/>
      <c r="Q273" s="196"/>
      <c r="R273" s="196"/>
      <c r="S273" s="196"/>
      <c r="T273" s="197"/>
      <c r="AT273" s="198" t="s">
        <v>142</v>
      </c>
      <c r="AU273" s="198" t="s">
        <v>138</v>
      </c>
      <c r="AV273" s="11" t="s">
        <v>138</v>
      </c>
      <c r="AW273" s="11" t="s">
        <v>34</v>
      </c>
      <c r="AX273" s="11" t="s">
        <v>73</v>
      </c>
      <c r="AY273" s="198" t="s">
        <v>130</v>
      </c>
    </row>
    <row r="274" spans="2:65" s="13" customFormat="1" ht="10.199999999999999">
      <c r="B274" s="219"/>
      <c r="C274" s="220"/>
      <c r="D274" s="185" t="s">
        <v>142</v>
      </c>
      <c r="E274" s="221" t="s">
        <v>19</v>
      </c>
      <c r="F274" s="222" t="s">
        <v>207</v>
      </c>
      <c r="G274" s="220"/>
      <c r="H274" s="223">
        <v>1209.5050000000006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142</v>
      </c>
      <c r="AU274" s="229" t="s">
        <v>138</v>
      </c>
      <c r="AV274" s="13" t="s">
        <v>137</v>
      </c>
      <c r="AW274" s="13" t="s">
        <v>34</v>
      </c>
      <c r="AX274" s="13" t="s">
        <v>81</v>
      </c>
      <c r="AY274" s="229" t="s">
        <v>130</v>
      </c>
    </row>
    <row r="275" spans="2:65" s="1" customFormat="1" ht="20.399999999999999" customHeight="1">
      <c r="B275" s="33"/>
      <c r="C275" s="173" t="s">
        <v>371</v>
      </c>
      <c r="D275" s="173" t="s">
        <v>132</v>
      </c>
      <c r="E275" s="174" t="s">
        <v>372</v>
      </c>
      <c r="F275" s="175" t="s">
        <v>373</v>
      </c>
      <c r="G275" s="176" t="s">
        <v>135</v>
      </c>
      <c r="H275" s="177">
        <v>134.69</v>
      </c>
      <c r="I275" s="178"/>
      <c r="J275" s="179">
        <f>ROUND(I275*H275,2)</f>
        <v>0</v>
      </c>
      <c r="K275" s="175" t="s">
        <v>136</v>
      </c>
      <c r="L275" s="37"/>
      <c r="M275" s="180" t="s">
        <v>19</v>
      </c>
      <c r="N275" s="181" t="s">
        <v>45</v>
      </c>
      <c r="O275" s="59"/>
      <c r="P275" s="182">
        <f>O275*H275</f>
        <v>0</v>
      </c>
      <c r="Q275" s="182">
        <v>3.16E-3</v>
      </c>
      <c r="R275" s="182">
        <f>Q275*H275</f>
        <v>0.42562040000000001</v>
      </c>
      <c r="S275" s="182">
        <v>0</v>
      </c>
      <c r="T275" s="183">
        <f>S275*H275</f>
        <v>0</v>
      </c>
      <c r="AR275" s="16" t="s">
        <v>137</v>
      </c>
      <c r="AT275" s="16" t="s">
        <v>132</v>
      </c>
      <c r="AU275" s="16" t="s">
        <v>138</v>
      </c>
      <c r="AY275" s="16" t="s">
        <v>130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6" t="s">
        <v>138</v>
      </c>
      <c r="BK275" s="184">
        <f>ROUND(I275*H275,2)</f>
        <v>0</v>
      </c>
      <c r="BL275" s="16" t="s">
        <v>137</v>
      </c>
      <c r="BM275" s="16" t="s">
        <v>374</v>
      </c>
    </row>
    <row r="276" spans="2:65" s="1" customFormat="1" ht="19.2">
      <c r="B276" s="33"/>
      <c r="C276" s="34"/>
      <c r="D276" s="185" t="s">
        <v>140</v>
      </c>
      <c r="E276" s="34"/>
      <c r="F276" s="186" t="s">
        <v>375</v>
      </c>
      <c r="G276" s="34"/>
      <c r="H276" s="34"/>
      <c r="I276" s="102"/>
      <c r="J276" s="34"/>
      <c r="K276" s="34"/>
      <c r="L276" s="37"/>
      <c r="M276" s="187"/>
      <c r="N276" s="59"/>
      <c r="O276" s="59"/>
      <c r="P276" s="59"/>
      <c r="Q276" s="59"/>
      <c r="R276" s="59"/>
      <c r="S276" s="59"/>
      <c r="T276" s="60"/>
      <c r="AT276" s="16" t="s">
        <v>140</v>
      </c>
      <c r="AU276" s="16" t="s">
        <v>138</v>
      </c>
    </row>
    <row r="277" spans="2:65" s="11" customFormat="1" ht="10.199999999999999">
      <c r="B277" s="188"/>
      <c r="C277" s="189"/>
      <c r="D277" s="185" t="s">
        <v>142</v>
      </c>
      <c r="E277" s="190" t="s">
        <v>19</v>
      </c>
      <c r="F277" s="191" t="s">
        <v>376</v>
      </c>
      <c r="G277" s="189"/>
      <c r="H277" s="192">
        <v>134.69</v>
      </c>
      <c r="I277" s="193"/>
      <c r="J277" s="189"/>
      <c r="K277" s="189"/>
      <c r="L277" s="194"/>
      <c r="M277" s="195"/>
      <c r="N277" s="196"/>
      <c r="O277" s="196"/>
      <c r="P277" s="196"/>
      <c r="Q277" s="196"/>
      <c r="R277" s="196"/>
      <c r="S277" s="196"/>
      <c r="T277" s="197"/>
      <c r="AT277" s="198" t="s">
        <v>142</v>
      </c>
      <c r="AU277" s="198" t="s">
        <v>138</v>
      </c>
      <c r="AV277" s="11" t="s">
        <v>138</v>
      </c>
      <c r="AW277" s="11" t="s">
        <v>34</v>
      </c>
      <c r="AX277" s="11" t="s">
        <v>81</v>
      </c>
      <c r="AY277" s="198" t="s">
        <v>130</v>
      </c>
    </row>
    <row r="278" spans="2:65" s="1" customFormat="1" ht="14.4" customHeight="1">
      <c r="B278" s="33"/>
      <c r="C278" s="173" t="s">
        <v>377</v>
      </c>
      <c r="D278" s="173" t="s">
        <v>132</v>
      </c>
      <c r="E278" s="174" t="s">
        <v>378</v>
      </c>
      <c r="F278" s="175" t="s">
        <v>379</v>
      </c>
      <c r="G278" s="176" t="s">
        <v>380</v>
      </c>
      <c r="H278" s="177">
        <v>1</v>
      </c>
      <c r="I278" s="178"/>
      <c r="J278" s="179">
        <f>ROUND(I278*H278,2)</f>
        <v>0</v>
      </c>
      <c r="K278" s="175" t="s">
        <v>19</v>
      </c>
      <c r="L278" s="37"/>
      <c r="M278" s="180" t="s">
        <v>19</v>
      </c>
      <c r="N278" s="181" t="s">
        <v>45</v>
      </c>
      <c r="O278" s="59"/>
      <c r="P278" s="182">
        <f>O278*H278</f>
        <v>0</v>
      </c>
      <c r="Q278" s="182">
        <v>5.8E-4</v>
      </c>
      <c r="R278" s="182">
        <f>Q278*H278</f>
        <v>5.8E-4</v>
      </c>
      <c r="S278" s="182">
        <v>0</v>
      </c>
      <c r="T278" s="183">
        <f>S278*H278</f>
        <v>0</v>
      </c>
      <c r="AR278" s="16" t="s">
        <v>137</v>
      </c>
      <c r="AT278" s="16" t="s">
        <v>132</v>
      </c>
      <c r="AU278" s="16" t="s">
        <v>138</v>
      </c>
      <c r="AY278" s="16" t="s">
        <v>130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6" t="s">
        <v>138</v>
      </c>
      <c r="BK278" s="184">
        <f>ROUND(I278*H278,2)</f>
        <v>0</v>
      </c>
      <c r="BL278" s="16" t="s">
        <v>137</v>
      </c>
      <c r="BM278" s="16" t="s">
        <v>381</v>
      </c>
    </row>
    <row r="279" spans="2:65" s="1" customFormat="1" ht="10.199999999999999">
      <c r="B279" s="33"/>
      <c r="C279" s="34"/>
      <c r="D279" s="185" t="s">
        <v>140</v>
      </c>
      <c r="E279" s="34"/>
      <c r="F279" s="186" t="s">
        <v>379</v>
      </c>
      <c r="G279" s="34"/>
      <c r="H279" s="34"/>
      <c r="I279" s="102"/>
      <c r="J279" s="34"/>
      <c r="K279" s="34"/>
      <c r="L279" s="37"/>
      <c r="M279" s="187"/>
      <c r="N279" s="59"/>
      <c r="O279" s="59"/>
      <c r="P279" s="59"/>
      <c r="Q279" s="59"/>
      <c r="R279" s="59"/>
      <c r="S279" s="59"/>
      <c r="T279" s="60"/>
      <c r="AT279" s="16" t="s">
        <v>140</v>
      </c>
      <c r="AU279" s="16" t="s">
        <v>138</v>
      </c>
    </row>
    <row r="280" spans="2:65" s="1" customFormat="1" ht="20.399999999999999" customHeight="1">
      <c r="B280" s="33"/>
      <c r="C280" s="173" t="s">
        <v>382</v>
      </c>
      <c r="D280" s="173" t="s">
        <v>132</v>
      </c>
      <c r="E280" s="174" t="s">
        <v>383</v>
      </c>
      <c r="F280" s="175" t="s">
        <v>384</v>
      </c>
      <c r="G280" s="176" t="s">
        <v>273</v>
      </c>
      <c r="H280" s="177">
        <v>117.1</v>
      </c>
      <c r="I280" s="178"/>
      <c r="J280" s="179">
        <f>ROUND(I280*H280,2)</f>
        <v>0</v>
      </c>
      <c r="K280" s="175" t="s">
        <v>136</v>
      </c>
      <c r="L280" s="37"/>
      <c r="M280" s="180" t="s">
        <v>19</v>
      </c>
      <c r="N280" s="181" t="s">
        <v>45</v>
      </c>
      <c r="O280" s="59"/>
      <c r="P280" s="182">
        <f>O280*H280</f>
        <v>0</v>
      </c>
      <c r="Q280" s="182">
        <v>1.0319999999999999E-2</v>
      </c>
      <c r="R280" s="182">
        <f>Q280*H280</f>
        <v>1.2084719999999998</v>
      </c>
      <c r="S280" s="182">
        <v>0</v>
      </c>
      <c r="T280" s="183">
        <f>S280*H280</f>
        <v>0</v>
      </c>
      <c r="AR280" s="16" t="s">
        <v>137</v>
      </c>
      <c r="AT280" s="16" t="s">
        <v>132</v>
      </c>
      <c r="AU280" s="16" t="s">
        <v>138</v>
      </c>
      <c r="AY280" s="16" t="s">
        <v>130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138</v>
      </c>
      <c r="BK280" s="184">
        <f>ROUND(I280*H280,2)</f>
        <v>0</v>
      </c>
      <c r="BL280" s="16" t="s">
        <v>137</v>
      </c>
      <c r="BM280" s="16" t="s">
        <v>385</v>
      </c>
    </row>
    <row r="281" spans="2:65" s="1" customFormat="1" ht="10.199999999999999">
      <c r="B281" s="33"/>
      <c r="C281" s="34"/>
      <c r="D281" s="185" t="s">
        <v>140</v>
      </c>
      <c r="E281" s="34"/>
      <c r="F281" s="186" t="s">
        <v>386</v>
      </c>
      <c r="G281" s="34"/>
      <c r="H281" s="34"/>
      <c r="I281" s="102"/>
      <c r="J281" s="34"/>
      <c r="K281" s="34"/>
      <c r="L281" s="37"/>
      <c r="M281" s="187"/>
      <c r="N281" s="59"/>
      <c r="O281" s="59"/>
      <c r="P281" s="59"/>
      <c r="Q281" s="59"/>
      <c r="R281" s="59"/>
      <c r="S281" s="59"/>
      <c r="T281" s="60"/>
      <c r="AT281" s="16" t="s">
        <v>140</v>
      </c>
      <c r="AU281" s="16" t="s">
        <v>138</v>
      </c>
    </row>
    <row r="282" spans="2:65" s="1" customFormat="1" ht="20.399999999999999" customHeight="1">
      <c r="B282" s="33"/>
      <c r="C282" s="173" t="s">
        <v>387</v>
      </c>
      <c r="D282" s="173" t="s">
        <v>132</v>
      </c>
      <c r="E282" s="174" t="s">
        <v>388</v>
      </c>
      <c r="F282" s="175" t="s">
        <v>389</v>
      </c>
      <c r="G282" s="176" t="s">
        <v>135</v>
      </c>
      <c r="H282" s="177">
        <v>216.72499999999999</v>
      </c>
      <c r="I282" s="178"/>
      <c r="J282" s="179">
        <f>ROUND(I282*H282,2)</f>
        <v>0</v>
      </c>
      <c r="K282" s="175" t="s">
        <v>136</v>
      </c>
      <c r="L282" s="37"/>
      <c r="M282" s="180" t="s">
        <v>19</v>
      </c>
      <c r="N282" s="181" t="s">
        <v>45</v>
      </c>
      <c r="O282" s="59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AR282" s="16" t="s">
        <v>137</v>
      </c>
      <c r="AT282" s="16" t="s">
        <v>132</v>
      </c>
      <c r="AU282" s="16" t="s">
        <v>138</v>
      </c>
      <c r="AY282" s="16" t="s">
        <v>130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138</v>
      </c>
      <c r="BK282" s="184">
        <f>ROUND(I282*H282,2)</f>
        <v>0</v>
      </c>
      <c r="BL282" s="16" t="s">
        <v>137</v>
      </c>
      <c r="BM282" s="16" t="s">
        <v>390</v>
      </c>
    </row>
    <row r="283" spans="2:65" s="1" customFormat="1" ht="19.2">
      <c r="B283" s="33"/>
      <c r="C283" s="34"/>
      <c r="D283" s="185" t="s">
        <v>140</v>
      </c>
      <c r="E283" s="34"/>
      <c r="F283" s="186" t="s">
        <v>391</v>
      </c>
      <c r="G283" s="34"/>
      <c r="H283" s="34"/>
      <c r="I283" s="102"/>
      <c r="J283" s="34"/>
      <c r="K283" s="34"/>
      <c r="L283" s="37"/>
      <c r="M283" s="187"/>
      <c r="N283" s="59"/>
      <c r="O283" s="59"/>
      <c r="P283" s="59"/>
      <c r="Q283" s="59"/>
      <c r="R283" s="59"/>
      <c r="S283" s="59"/>
      <c r="T283" s="60"/>
      <c r="AT283" s="16" t="s">
        <v>140</v>
      </c>
      <c r="AU283" s="16" t="s">
        <v>138</v>
      </c>
    </row>
    <row r="284" spans="2:65" s="12" customFormat="1" ht="10.199999999999999">
      <c r="B284" s="209"/>
      <c r="C284" s="210"/>
      <c r="D284" s="185" t="s">
        <v>142</v>
      </c>
      <c r="E284" s="211" t="s">
        <v>19</v>
      </c>
      <c r="F284" s="212" t="s">
        <v>235</v>
      </c>
      <c r="G284" s="210"/>
      <c r="H284" s="211" t="s">
        <v>19</v>
      </c>
      <c r="I284" s="213"/>
      <c r="J284" s="210"/>
      <c r="K284" s="210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142</v>
      </c>
      <c r="AU284" s="218" t="s">
        <v>138</v>
      </c>
      <c r="AV284" s="12" t="s">
        <v>81</v>
      </c>
      <c r="AW284" s="12" t="s">
        <v>34</v>
      </c>
      <c r="AX284" s="12" t="s">
        <v>73</v>
      </c>
      <c r="AY284" s="218" t="s">
        <v>130</v>
      </c>
    </row>
    <row r="285" spans="2:65" s="11" customFormat="1" ht="10.199999999999999">
      <c r="B285" s="188"/>
      <c r="C285" s="189"/>
      <c r="D285" s="185" t="s">
        <v>142</v>
      </c>
      <c r="E285" s="190" t="s">
        <v>19</v>
      </c>
      <c r="F285" s="191" t="s">
        <v>392</v>
      </c>
      <c r="G285" s="189"/>
      <c r="H285" s="192">
        <v>89.105000000000004</v>
      </c>
      <c r="I285" s="193"/>
      <c r="J285" s="189"/>
      <c r="K285" s="189"/>
      <c r="L285" s="194"/>
      <c r="M285" s="195"/>
      <c r="N285" s="196"/>
      <c r="O285" s="196"/>
      <c r="P285" s="196"/>
      <c r="Q285" s="196"/>
      <c r="R285" s="196"/>
      <c r="S285" s="196"/>
      <c r="T285" s="197"/>
      <c r="AT285" s="198" t="s">
        <v>142</v>
      </c>
      <c r="AU285" s="198" t="s">
        <v>138</v>
      </c>
      <c r="AV285" s="11" t="s">
        <v>138</v>
      </c>
      <c r="AW285" s="11" t="s">
        <v>34</v>
      </c>
      <c r="AX285" s="11" t="s">
        <v>73</v>
      </c>
      <c r="AY285" s="198" t="s">
        <v>130</v>
      </c>
    </row>
    <row r="286" spans="2:65" s="12" customFormat="1" ht="10.199999999999999">
      <c r="B286" s="209"/>
      <c r="C286" s="210"/>
      <c r="D286" s="185" t="s">
        <v>142</v>
      </c>
      <c r="E286" s="211" t="s">
        <v>19</v>
      </c>
      <c r="F286" s="212" t="s">
        <v>205</v>
      </c>
      <c r="G286" s="210"/>
      <c r="H286" s="211" t="s">
        <v>19</v>
      </c>
      <c r="I286" s="213"/>
      <c r="J286" s="210"/>
      <c r="K286" s="210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142</v>
      </c>
      <c r="AU286" s="218" t="s">
        <v>138</v>
      </c>
      <c r="AV286" s="12" t="s">
        <v>81</v>
      </c>
      <c r="AW286" s="12" t="s">
        <v>34</v>
      </c>
      <c r="AX286" s="12" t="s">
        <v>73</v>
      </c>
      <c r="AY286" s="218" t="s">
        <v>130</v>
      </c>
    </row>
    <row r="287" spans="2:65" s="11" customFormat="1" ht="10.199999999999999">
      <c r="B287" s="188"/>
      <c r="C287" s="189"/>
      <c r="D287" s="185" t="s">
        <v>142</v>
      </c>
      <c r="E287" s="190" t="s">
        <v>19</v>
      </c>
      <c r="F287" s="191" t="s">
        <v>393</v>
      </c>
      <c r="G287" s="189"/>
      <c r="H287" s="192">
        <v>88.86</v>
      </c>
      <c r="I287" s="193"/>
      <c r="J287" s="189"/>
      <c r="K287" s="189"/>
      <c r="L287" s="194"/>
      <c r="M287" s="195"/>
      <c r="N287" s="196"/>
      <c r="O287" s="196"/>
      <c r="P287" s="196"/>
      <c r="Q287" s="196"/>
      <c r="R287" s="196"/>
      <c r="S287" s="196"/>
      <c r="T287" s="197"/>
      <c r="AT287" s="198" t="s">
        <v>142</v>
      </c>
      <c r="AU287" s="198" t="s">
        <v>138</v>
      </c>
      <c r="AV287" s="11" t="s">
        <v>138</v>
      </c>
      <c r="AW287" s="11" t="s">
        <v>34</v>
      </c>
      <c r="AX287" s="11" t="s">
        <v>73</v>
      </c>
      <c r="AY287" s="198" t="s">
        <v>130</v>
      </c>
    </row>
    <row r="288" spans="2:65" s="12" customFormat="1" ht="10.199999999999999">
      <c r="B288" s="209"/>
      <c r="C288" s="210"/>
      <c r="D288" s="185" t="s">
        <v>142</v>
      </c>
      <c r="E288" s="211" t="s">
        <v>19</v>
      </c>
      <c r="F288" s="212" t="s">
        <v>224</v>
      </c>
      <c r="G288" s="210"/>
      <c r="H288" s="211" t="s">
        <v>19</v>
      </c>
      <c r="I288" s="213"/>
      <c r="J288" s="210"/>
      <c r="K288" s="210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142</v>
      </c>
      <c r="AU288" s="218" t="s">
        <v>138</v>
      </c>
      <c r="AV288" s="12" t="s">
        <v>81</v>
      </c>
      <c r="AW288" s="12" t="s">
        <v>34</v>
      </c>
      <c r="AX288" s="12" t="s">
        <v>73</v>
      </c>
      <c r="AY288" s="218" t="s">
        <v>130</v>
      </c>
    </row>
    <row r="289" spans="2:65" s="11" customFormat="1" ht="10.199999999999999">
      <c r="B289" s="188"/>
      <c r="C289" s="189"/>
      <c r="D289" s="185" t="s">
        <v>142</v>
      </c>
      <c r="E289" s="190" t="s">
        <v>19</v>
      </c>
      <c r="F289" s="191" t="s">
        <v>394</v>
      </c>
      <c r="G289" s="189"/>
      <c r="H289" s="192">
        <v>19.38</v>
      </c>
      <c r="I289" s="193"/>
      <c r="J289" s="189"/>
      <c r="K289" s="189"/>
      <c r="L289" s="194"/>
      <c r="M289" s="195"/>
      <c r="N289" s="196"/>
      <c r="O289" s="196"/>
      <c r="P289" s="196"/>
      <c r="Q289" s="196"/>
      <c r="R289" s="196"/>
      <c r="S289" s="196"/>
      <c r="T289" s="197"/>
      <c r="AT289" s="198" t="s">
        <v>142</v>
      </c>
      <c r="AU289" s="198" t="s">
        <v>138</v>
      </c>
      <c r="AV289" s="11" t="s">
        <v>138</v>
      </c>
      <c r="AW289" s="11" t="s">
        <v>34</v>
      </c>
      <c r="AX289" s="11" t="s">
        <v>73</v>
      </c>
      <c r="AY289" s="198" t="s">
        <v>130</v>
      </c>
    </row>
    <row r="290" spans="2:65" s="12" customFormat="1" ht="10.199999999999999">
      <c r="B290" s="209"/>
      <c r="C290" s="210"/>
      <c r="D290" s="185" t="s">
        <v>142</v>
      </c>
      <c r="E290" s="211" t="s">
        <v>19</v>
      </c>
      <c r="F290" s="212" t="s">
        <v>218</v>
      </c>
      <c r="G290" s="210"/>
      <c r="H290" s="211" t="s">
        <v>19</v>
      </c>
      <c r="I290" s="213"/>
      <c r="J290" s="210"/>
      <c r="K290" s="210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142</v>
      </c>
      <c r="AU290" s="218" t="s">
        <v>138</v>
      </c>
      <c r="AV290" s="12" t="s">
        <v>81</v>
      </c>
      <c r="AW290" s="12" t="s">
        <v>34</v>
      </c>
      <c r="AX290" s="12" t="s">
        <v>73</v>
      </c>
      <c r="AY290" s="218" t="s">
        <v>130</v>
      </c>
    </row>
    <row r="291" spans="2:65" s="11" customFormat="1" ht="10.199999999999999">
      <c r="B291" s="188"/>
      <c r="C291" s="189"/>
      <c r="D291" s="185" t="s">
        <v>142</v>
      </c>
      <c r="E291" s="190" t="s">
        <v>19</v>
      </c>
      <c r="F291" s="191" t="s">
        <v>394</v>
      </c>
      <c r="G291" s="189"/>
      <c r="H291" s="192">
        <v>19.38</v>
      </c>
      <c r="I291" s="193"/>
      <c r="J291" s="189"/>
      <c r="K291" s="189"/>
      <c r="L291" s="194"/>
      <c r="M291" s="195"/>
      <c r="N291" s="196"/>
      <c r="O291" s="196"/>
      <c r="P291" s="196"/>
      <c r="Q291" s="196"/>
      <c r="R291" s="196"/>
      <c r="S291" s="196"/>
      <c r="T291" s="197"/>
      <c r="AT291" s="198" t="s">
        <v>142</v>
      </c>
      <c r="AU291" s="198" t="s">
        <v>138</v>
      </c>
      <c r="AV291" s="11" t="s">
        <v>138</v>
      </c>
      <c r="AW291" s="11" t="s">
        <v>34</v>
      </c>
      <c r="AX291" s="11" t="s">
        <v>73</v>
      </c>
      <c r="AY291" s="198" t="s">
        <v>130</v>
      </c>
    </row>
    <row r="292" spans="2:65" s="13" customFormat="1" ht="10.199999999999999">
      <c r="B292" s="219"/>
      <c r="C292" s="220"/>
      <c r="D292" s="185" t="s">
        <v>142</v>
      </c>
      <c r="E292" s="221" t="s">
        <v>19</v>
      </c>
      <c r="F292" s="222" t="s">
        <v>207</v>
      </c>
      <c r="G292" s="220"/>
      <c r="H292" s="223">
        <v>216.72499999999999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142</v>
      </c>
      <c r="AU292" s="229" t="s">
        <v>138</v>
      </c>
      <c r="AV292" s="13" t="s">
        <v>137</v>
      </c>
      <c r="AW292" s="13" t="s">
        <v>34</v>
      </c>
      <c r="AX292" s="13" t="s">
        <v>81</v>
      </c>
      <c r="AY292" s="229" t="s">
        <v>130</v>
      </c>
    </row>
    <row r="293" spans="2:65" s="1" customFormat="1" ht="20.399999999999999" customHeight="1">
      <c r="B293" s="33"/>
      <c r="C293" s="173" t="s">
        <v>395</v>
      </c>
      <c r="D293" s="173" t="s">
        <v>132</v>
      </c>
      <c r="E293" s="174" t="s">
        <v>396</v>
      </c>
      <c r="F293" s="175" t="s">
        <v>397</v>
      </c>
      <c r="G293" s="176" t="s">
        <v>135</v>
      </c>
      <c r="H293" s="177">
        <v>1339.9</v>
      </c>
      <c r="I293" s="178"/>
      <c r="J293" s="179">
        <f>ROUND(I293*H293,2)</f>
        <v>0</v>
      </c>
      <c r="K293" s="175" t="s">
        <v>136</v>
      </c>
      <c r="L293" s="37"/>
      <c r="M293" s="180" t="s">
        <v>19</v>
      </c>
      <c r="N293" s="181" t="s">
        <v>45</v>
      </c>
      <c r="O293" s="59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AR293" s="16" t="s">
        <v>137</v>
      </c>
      <c r="AT293" s="16" t="s">
        <v>132</v>
      </c>
      <c r="AU293" s="16" t="s">
        <v>138</v>
      </c>
      <c r="AY293" s="16" t="s">
        <v>130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138</v>
      </c>
      <c r="BK293" s="184">
        <f>ROUND(I293*H293,2)</f>
        <v>0</v>
      </c>
      <c r="BL293" s="16" t="s">
        <v>137</v>
      </c>
      <c r="BM293" s="16" t="s">
        <v>398</v>
      </c>
    </row>
    <row r="294" spans="2:65" s="1" customFormat="1" ht="10.199999999999999">
      <c r="B294" s="33"/>
      <c r="C294" s="34"/>
      <c r="D294" s="185" t="s">
        <v>140</v>
      </c>
      <c r="E294" s="34"/>
      <c r="F294" s="186" t="s">
        <v>399</v>
      </c>
      <c r="G294" s="34"/>
      <c r="H294" s="34"/>
      <c r="I294" s="102"/>
      <c r="J294" s="34"/>
      <c r="K294" s="34"/>
      <c r="L294" s="37"/>
      <c r="M294" s="187"/>
      <c r="N294" s="59"/>
      <c r="O294" s="59"/>
      <c r="P294" s="59"/>
      <c r="Q294" s="59"/>
      <c r="R294" s="59"/>
      <c r="S294" s="59"/>
      <c r="T294" s="60"/>
      <c r="AT294" s="16" t="s">
        <v>140</v>
      </c>
      <c r="AU294" s="16" t="s">
        <v>138</v>
      </c>
    </row>
    <row r="295" spans="2:65" s="11" customFormat="1" ht="10.199999999999999">
      <c r="B295" s="188"/>
      <c r="C295" s="189"/>
      <c r="D295" s="185" t="s">
        <v>142</v>
      </c>
      <c r="E295" s="190" t="s">
        <v>19</v>
      </c>
      <c r="F295" s="191" t="s">
        <v>400</v>
      </c>
      <c r="G295" s="189"/>
      <c r="H295" s="192">
        <v>1339.9</v>
      </c>
      <c r="I295" s="193"/>
      <c r="J295" s="189"/>
      <c r="K295" s="189"/>
      <c r="L295" s="194"/>
      <c r="M295" s="195"/>
      <c r="N295" s="196"/>
      <c r="O295" s="196"/>
      <c r="P295" s="196"/>
      <c r="Q295" s="196"/>
      <c r="R295" s="196"/>
      <c r="S295" s="196"/>
      <c r="T295" s="197"/>
      <c r="AT295" s="198" t="s">
        <v>142</v>
      </c>
      <c r="AU295" s="198" t="s">
        <v>138</v>
      </c>
      <c r="AV295" s="11" t="s">
        <v>138</v>
      </c>
      <c r="AW295" s="11" t="s">
        <v>34</v>
      </c>
      <c r="AX295" s="11" t="s">
        <v>81</v>
      </c>
      <c r="AY295" s="198" t="s">
        <v>130</v>
      </c>
    </row>
    <row r="296" spans="2:65" s="1" customFormat="1" ht="14.4" customHeight="1">
      <c r="B296" s="33"/>
      <c r="C296" s="173" t="s">
        <v>401</v>
      </c>
      <c r="D296" s="173" t="s">
        <v>132</v>
      </c>
      <c r="E296" s="174" t="s">
        <v>402</v>
      </c>
      <c r="F296" s="175" t="s">
        <v>403</v>
      </c>
      <c r="G296" s="176" t="s">
        <v>380</v>
      </c>
      <c r="H296" s="177">
        <v>1</v>
      </c>
      <c r="I296" s="178"/>
      <c r="J296" s="179">
        <f>ROUND(I296*H296,2)</f>
        <v>0</v>
      </c>
      <c r="K296" s="175" t="s">
        <v>19</v>
      </c>
      <c r="L296" s="37"/>
      <c r="M296" s="180" t="s">
        <v>19</v>
      </c>
      <c r="N296" s="181" t="s">
        <v>45</v>
      </c>
      <c r="O296" s="59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AR296" s="16" t="s">
        <v>137</v>
      </c>
      <c r="AT296" s="16" t="s">
        <v>132</v>
      </c>
      <c r="AU296" s="16" t="s">
        <v>138</v>
      </c>
      <c r="AY296" s="16" t="s">
        <v>130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138</v>
      </c>
      <c r="BK296" s="184">
        <f>ROUND(I296*H296,2)</f>
        <v>0</v>
      </c>
      <c r="BL296" s="16" t="s">
        <v>137</v>
      </c>
      <c r="BM296" s="16" t="s">
        <v>404</v>
      </c>
    </row>
    <row r="297" spans="2:65" s="1" customFormat="1" ht="10.199999999999999">
      <c r="B297" s="33"/>
      <c r="C297" s="34"/>
      <c r="D297" s="185" t="s">
        <v>140</v>
      </c>
      <c r="E297" s="34"/>
      <c r="F297" s="186" t="s">
        <v>405</v>
      </c>
      <c r="G297" s="34"/>
      <c r="H297" s="34"/>
      <c r="I297" s="102"/>
      <c r="J297" s="34"/>
      <c r="K297" s="34"/>
      <c r="L297" s="37"/>
      <c r="M297" s="187"/>
      <c r="N297" s="59"/>
      <c r="O297" s="59"/>
      <c r="P297" s="59"/>
      <c r="Q297" s="59"/>
      <c r="R297" s="59"/>
      <c r="S297" s="59"/>
      <c r="T297" s="60"/>
      <c r="AT297" s="16" t="s">
        <v>140</v>
      </c>
      <c r="AU297" s="16" t="s">
        <v>138</v>
      </c>
    </row>
    <row r="298" spans="2:65" s="1" customFormat="1" ht="14.4" customHeight="1">
      <c r="B298" s="33"/>
      <c r="C298" s="199" t="s">
        <v>406</v>
      </c>
      <c r="D298" s="199" t="s">
        <v>166</v>
      </c>
      <c r="E298" s="200" t="s">
        <v>407</v>
      </c>
      <c r="F298" s="201" t="s">
        <v>408</v>
      </c>
      <c r="G298" s="202" t="s">
        <v>380</v>
      </c>
      <c r="H298" s="203">
        <v>1</v>
      </c>
      <c r="I298" s="204"/>
      <c r="J298" s="205">
        <f>ROUND(I298*H298,2)</f>
        <v>0</v>
      </c>
      <c r="K298" s="201" t="s">
        <v>19</v>
      </c>
      <c r="L298" s="206"/>
      <c r="M298" s="207" t="s">
        <v>19</v>
      </c>
      <c r="N298" s="208" t="s">
        <v>45</v>
      </c>
      <c r="O298" s="59"/>
      <c r="P298" s="182">
        <f>O298*H298</f>
        <v>0</v>
      </c>
      <c r="Q298" s="182">
        <v>3.8000000000000002E-4</v>
      </c>
      <c r="R298" s="182">
        <f>Q298*H298</f>
        <v>3.8000000000000002E-4</v>
      </c>
      <c r="S298" s="182">
        <v>0</v>
      </c>
      <c r="T298" s="183">
        <f>S298*H298</f>
        <v>0</v>
      </c>
      <c r="AR298" s="16" t="s">
        <v>170</v>
      </c>
      <c r="AT298" s="16" t="s">
        <v>166</v>
      </c>
      <c r="AU298" s="16" t="s">
        <v>138</v>
      </c>
      <c r="AY298" s="16" t="s">
        <v>130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6" t="s">
        <v>138</v>
      </c>
      <c r="BK298" s="184">
        <f>ROUND(I298*H298,2)</f>
        <v>0</v>
      </c>
      <c r="BL298" s="16" t="s">
        <v>137</v>
      </c>
      <c r="BM298" s="16" t="s">
        <v>409</v>
      </c>
    </row>
    <row r="299" spans="2:65" s="1" customFormat="1" ht="10.199999999999999">
      <c r="B299" s="33"/>
      <c r="C299" s="34"/>
      <c r="D299" s="185" t="s">
        <v>140</v>
      </c>
      <c r="E299" s="34"/>
      <c r="F299" s="186" t="s">
        <v>408</v>
      </c>
      <c r="G299" s="34"/>
      <c r="H299" s="34"/>
      <c r="I299" s="102"/>
      <c r="J299" s="34"/>
      <c r="K299" s="34"/>
      <c r="L299" s="37"/>
      <c r="M299" s="187"/>
      <c r="N299" s="59"/>
      <c r="O299" s="59"/>
      <c r="P299" s="59"/>
      <c r="Q299" s="59"/>
      <c r="R299" s="59"/>
      <c r="S299" s="59"/>
      <c r="T299" s="60"/>
      <c r="AT299" s="16" t="s">
        <v>140</v>
      </c>
      <c r="AU299" s="16" t="s">
        <v>138</v>
      </c>
    </row>
    <row r="300" spans="2:65" s="10" customFormat="1" ht="22.8" customHeight="1">
      <c r="B300" s="157"/>
      <c r="C300" s="158"/>
      <c r="D300" s="159" t="s">
        <v>72</v>
      </c>
      <c r="E300" s="171" t="s">
        <v>182</v>
      </c>
      <c r="F300" s="171" t="s">
        <v>410</v>
      </c>
      <c r="G300" s="158"/>
      <c r="H300" s="158"/>
      <c r="I300" s="161"/>
      <c r="J300" s="172">
        <f>BK300</f>
        <v>0</v>
      </c>
      <c r="K300" s="158"/>
      <c r="L300" s="163"/>
      <c r="M300" s="164"/>
      <c r="N300" s="165"/>
      <c r="O300" s="165"/>
      <c r="P300" s="166">
        <f>SUM(P301:P355)</f>
        <v>0</v>
      </c>
      <c r="Q300" s="165"/>
      <c r="R300" s="166">
        <f>SUM(R301:R355)</f>
        <v>2.8261519999999996</v>
      </c>
      <c r="S300" s="165"/>
      <c r="T300" s="167">
        <f>SUM(T301:T355)</f>
        <v>3.1443600000000003</v>
      </c>
      <c r="AR300" s="168" t="s">
        <v>81</v>
      </c>
      <c r="AT300" s="169" t="s">
        <v>72</v>
      </c>
      <c r="AU300" s="169" t="s">
        <v>81</v>
      </c>
      <c r="AY300" s="168" t="s">
        <v>130</v>
      </c>
      <c r="BK300" s="170">
        <f>SUM(BK301:BK355)</f>
        <v>0</v>
      </c>
    </row>
    <row r="301" spans="2:65" s="1" customFormat="1" ht="20.399999999999999" customHeight="1">
      <c r="B301" s="33"/>
      <c r="C301" s="173" t="s">
        <v>411</v>
      </c>
      <c r="D301" s="173" t="s">
        <v>132</v>
      </c>
      <c r="E301" s="174" t="s">
        <v>412</v>
      </c>
      <c r="F301" s="175" t="s">
        <v>413</v>
      </c>
      <c r="G301" s="176" t="s">
        <v>135</v>
      </c>
      <c r="H301" s="177">
        <v>1554.86</v>
      </c>
      <c r="I301" s="178"/>
      <c r="J301" s="179">
        <f>ROUND(I301*H301,2)</f>
        <v>0</v>
      </c>
      <c r="K301" s="175" t="s">
        <v>136</v>
      </c>
      <c r="L301" s="37"/>
      <c r="M301" s="180" t="s">
        <v>19</v>
      </c>
      <c r="N301" s="181" t="s">
        <v>45</v>
      </c>
      <c r="O301" s="59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AR301" s="16" t="s">
        <v>137</v>
      </c>
      <c r="AT301" s="16" t="s">
        <v>132</v>
      </c>
      <c r="AU301" s="16" t="s">
        <v>138</v>
      </c>
      <c r="AY301" s="16" t="s">
        <v>130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138</v>
      </c>
      <c r="BK301" s="184">
        <f>ROUND(I301*H301,2)</f>
        <v>0</v>
      </c>
      <c r="BL301" s="16" t="s">
        <v>137</v>
      </c>
      <c r="BM301" s="16" t="s">
        <v>414</v>
      </c>
    </row>
    <row r="302" spans="2:65" s="1" customFormat="1" ht="19.2">
      <c r="B302" s="33"/>
      <c r="C302" s="34"/>
      <c r="D302" s="185" t="s">
        <v>140</v>
      </c>
      <c r="E302" s="34"/>
      <c r="F302" s="186" t="s">
        <v>415</v>
      </c>
      <c r="G302" s="34"/>
      <c r="H302" s="34"/>
      <c r="I302" s="102"/>
      <c r="J302" s="34"/>
      <c r="K302" s="34"/>
      <c r="L302" s="37"/>
      <c r="M302" s="187"/>
      <c r="N302" s="59"/>
      <c r="O302" s="59"/>
      <c r="P302" s="59"/>
      <c r="Q302" s="59"/>
      <c r="R302" s="59"/>
      <c r="S302" s="59"/>
      <c r="T302" s="60"/>
      <c r="AT302" s="16" t="s">
        <v>140</v>
      </c>
      <c r="AU302" s="16" t="s">
        <v>138</v>
      </c>
    </row>
    <row r="303" spans="2:65" s="11" customFormat="1" ht="10.199999999999999">
      <c r="B303" s="188"/>
      <c r="C303" s="189"/>
      <c r="D303" s="185" t="s">
        <v>142</v>
      </c>
      <c r="E303" s="190" t="s">
        <v>19</v>
      </c>
      <c r="F303" s="191" t="s">
        <v>416</v>
      </c>
      <c r="G303" s="189"/>
      <c r="H303" s="192">
        <v>1173.6400000000001</v>
      </c>
      <c r="I303" s="193"/>
      <c r="J303" s="189"/>
      <c r="K303" s="189"/>
      <c r="L303" s="194"/>
      <c r="M303" s="195"/>
      <c r="N303" s="196"/>
      <c r="O303" s="196"/>
      <c r="P303" s="196"/>
      <c r="Q303" s="196"/>
      <c r="R303" s="196"/>
      <c r="S303" s="196"/>
      <c r="T303" s="197"/>
      <c r="AT303" s="198" t="s">
        <v>142</v>
      </c>
      <c r="AU303" s="198" t="s">
        <v>138</v>
      </c>
      <c r="AV303" s="11" t="s">
        <v>138</v>
      </c>
      <c r="AW303" s="11" t="s">
        <v>34</v>
      </c>
      <c r="AX303" s="11" t="s">
        <v>73</v>
      </c>
      <c r="AY303" s="198" t="s">
        <v>130</v>
      </c>
    </row>
    <row r="304" spans="2:65" s="11" customFormat="1" ht="10.199999999999999">
      <c r="B304" s="188"/>
      <c r="C304" s="189"/>
      <c r="D304" s="185" t="s">
        <v>142</v>
      </c>
      <c r="E304" s="190" t="s">
        <v>19</v>
      </c>
      <c r="F304" s="191" t="s">
        <v>417</v>
      </c>
      <c r="G304" s="189"/>
      <c r="H304" s="192">
        <v>189.16</v>
      </c>
      <c r="I304" s="193"/>
      <c r="J304" s="189"/>
      <c r="K304" s="189"/>
      <c r="L304" s="194"/>
      <c r="M304" s="195"/>
      <c r="N304" s="196"/>
      <c r="O304" s="196"/>
      <c r="P304" s="196"/>
      <c r="Q304" s="196"/>
      <c r="R304" s="196"/>
      <c r="S304" s="196"/>
      <c r="T304" s="197"/>
      <c r="AT304" s="198" t="s">
        <v>142</v>
      </c>
      <c r="AU304" s="198" t="s">
        <v>138</v>
      </c>
      <c r="AV304" s="11" t="s">
        <v>138</v>
      </c>
      <c r="AW304" s="11" t="s">
        <v>34</v>
      </c>
      <c r="AX304" s="11" t="s">
        <v>73</v>
      </c>
      <c r="AY304" s="198" t="s">
        <v>130</v>
      </c>
    </row>
    <row r="305" spans="2:65" s="11" customFormat="1" ht="10.199999999999999">
      <c r="B305" s="188"/>
      <c r="C305" s="189"/>
      <c r="D305" s="185" t="s">
        <v>142</v>
      </c>
      <c r="E305" s="190" t="s">
        <v>19</v>
      </c>
      <c r="F305" s="191" t="s">
        <v>418</v>
      </c>
      <c r="G305" s="189"/>
      <c r="H305" s="192">
        <v>192.06</v>
      </c>
      <c r="I305" s="193"/>
      <c r="J305" s="189"/>
      <c r="K305" s="189"/>
      <c r="L305" s="194"/>
      <c r="M305" s="195"/>
      <c r="N305" s="196"/>
      <c r="O305" s="196"/>
      <c r="P305" s="196"/>
      <c r="Q305" s="196"/>
      <c r="R305" s="196"/>
      <c r="S305" s="196"/>
      <c r="T305" s="197"/>
      <c r="AT305" s="198" t="s">
        <v>142</v>
      </c>
      <c r="AU305" s="198" t="s">
        <v>138</v>
      </c>
      <c r="AV305" s="11" t="s">
        <v>138</v>
      </c>
      <c r="AW305" s="11" t="s">
        <v>34</v>
      </c>
      <c r="AX305" s="11" t="s">
        <v>73</v>
      </c>
      <c r="AY305" s="198" t="s">
        <v>130</v>
      </c>
    </row>
    <row r="306" spans="2:65" s="13" customFormat="1" ht="10.199999999999999">
      <c r="B306" s="219"/>
      <c r="C306" s="220"/>
      <c r="D306" s="185" t="s">
        <v>142</v>
      </c>
      <c r="E306" s="221" t="s">
        <v>19</v>
      </c>
      <c r="F306" s="222" t="s">
        <v>207</v>
      </c>
      <c r="G306" s="220"/>
      <c r="H306" s="223">
        <v>1554.86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142</v>
      </c>
      <c r="AU306" s="229" t="s">
        <v>138</v>
      </c>
      <c r="AV306" s="13" t="s">
        <v>137</v>
      </c>
      <c r="AW306" s="13" t="s">
        <v>34</v>
      </c>
      <c r="AX306" s="13" t="s">
        <v>81</v>
      </c>
      <c r="AY306" s="229" t="s">
        <v>130</v>
      </c>
    </row>
    <row r="307" spans="2:65" s="1" customFormat="1" ht="20.399999999999999" customHeight="1">
      <c r="B307" s="33"/>
      <c r="C307" s="173" t="s">
        <v>419</v>
      </c>
      <c r="D307" s="173" t="s">
        <v>132</v>
      </c>
      <c r="E307" s="174" t="s">
        <v>420</v>
      </c>
      <c r="F307" s="175" t="s">
        <v>421</v>
      </c>
      <c r="G307" s="176" t="s">
        <v>135</v>
      </c>
      <c r="H307" s="177">
        <v>93291.6</v>
      </c>
      <c r="I307" s="178"/>
      <c r="J307" s="179">
        <f>ROUND(I307*H307,2)</f>
        <v>0</v>
      </c>
      <c r="K307" s="175" t="s">
        <v>136</v>
      </c>
      <c r="L307" s="37"/>
      <c r="M307" s="180" t="s">
        <v>19</v>
      </c>
      <c r="N307" s="181" t="s">
        <v>45</v>
      </c>
      <c r="O307" s="59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AR307" s="16" t="s">
        <v>137</v>
      </c>
      <c r="AT307" s="16" t="s">
        <v>132</v>
      </c>
      <c r="AU307" s="16" t="s">
        <v>138</v>
      </c>
      <c r="AY307" s="16" t="s">
        <v>130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138</v>
      </c>
      <c r="BK307" s="184">
        <f>ROUND(I307*H307,2)</f>
        <v>0</v>
      </c>
      <c r="BL307" s="16" t="s">
        <v>137</v>
      </c>
      <c r="BM307" s="16" t="s">
        <v>422</v>
      </c>
    </row>
    <row r="308" spans="2:65" s="1" customFormat="1" ht="19.2">
      <c r="B308" s="33"/>
      <c r="C308" s="34"/>
      <c r="D308" s="185" t="s">
        <v>140</v>
      </c>
      <c r="E308" s="34"/>
      <c r="F308" s="186" t="s">
        <v>423</v>
      </c>
      <c r="G308" s="34"/>
      <c r="H308" s="34"/>
      <c r="I308" s="102"/>
      <c r="J308" s="34"/>
      <c r="K308" s="34"/>
      <c r="L308" s="37"/>
      <c r="M308" s="187"/>
      <c r="N308" s="59"/>
      <c r="O308" s="59"/>
      <c r="P308" s="59"/>
      <c r="Q308" s="59"/>
      <c r="R308" s="59"/>
      <c r="S308" s="59"/>
      <c r="T308" s="60"/>
      <c r="AT308" s="16" t="s">
        <v>140</v>
      </c>
      <c r="AU308" s="16" t="s">
        <v>138</v>
      </c>
    </row>
    <row r="309" spans="2:65" s="11" customFormat="1" ht="10.199999999999999">
      <c r="B309" s="188"/>
      <c r="C309" s="189"/>
      <c r="D309" s="185" t="s">
        <v>142</v>
      </c>
      <c r="E309" s="189"/>
      <c r="F309" s="191" t="s">
        <v>424</v>
      </c>
      <c r="G309" s="189"/>
      <c r="H309" s="192">
        <v>93291.6</v>
      </c>
      <c r="I309" s="193"/>
      <c r="J309" s="189"/>
      <c r="K309" s="189"/>
      <c r="L309" s="194"/>
      <c r="M309" s="195"/>
      <c r="N309" s="196"/>
      <c r="O309" s="196"/>
      <c r="P309" s="196"/>
      <c r="Q309" s="196"/>
      <c r="R309" s="196"/>
      <c r="S309" s="196"/>
      <c r="T309" s="197"/>
      <c r="AT309" s="198" t="s">
        <v>142</v>
      </c>
      <c r="AU309" s="198" t="s">
        <v>138</v>
      </c>
      <c r="AV309" s="11" t="s">
        <v>138</v>
      </c>
      <c r="AW309" s="11" t="s">
        <v>4</v>
      </c>
      <c r="AX309" s="11" t="s">
        <v>81</v>
      </c>
      <c r="AY309" s="198" t="s">
        <v>130</v>
      </c>
    </row>
    <row r="310" spans="2:65" s="1" customFormat="1" ht="20.399999999999999" customHeight="1">
      <c r="B310" s="33"/>
      <c r="C310" s="173" t="s">
        <v>425</v>
      </c>
      <c r="D310" s="173" t="s">
        <v>132</v>
      </c>
      <c r="E310" s="174" t="s">
        <v>426</v>
      </c>
      <c r="F310" s="175" t="s">
        <v>427</v>
      </c>
      <c r="G310" s="176" t="s">
        <v>135</v>
      </c>
      <c r="H310" s="177">
        <v>1554.86</v>
      </c>
      <c r="I310" s="178"/>
      <c r="J310" s="179">
        <f>ROUND(I310*H310,2)</f>
        <v>0</v>
      </c>
      <c r="K310" s="175" t="s">
        <v>136</v>
      </c>
      <c r="L310" s="37"/>
      <c r="M310" s="180" t="s">
        <v>19</v>
      </c>
      <c r="N310" s="181" t="s">
        <v>45</v>
      </c>
      <c r="O310" s="59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AR310" s="16" t="s">
        <v>137</v>
      </c>
      <c r="AT310" s="16" t="s">
        <v>132</v>
      </c>
      <c r="AU310" s="16" t="s">
        <v>138</v>
      </c>
      <c r="AY310" s="16" t="s">
        <v>130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6" t="s">
        <v>138</v>
      </c>
      <c r="BK310" s="184">
        <f>ROUND(I310*H310,2)</f>
        <v>0</v>
      </c>
      <c r="BL310" s="16" t="s">
        <v>137</v>
      </c>
      <c r="BM310" s="16" t="s">
        <v>428</v>
      </c>
    </row>
    <row r="311" spans="2:65" s="1" customFormat="1" ht="19.2">
      <c r="B311" s="33"/>
      <c r="C311" s="34"/>
      <c r="D311" s="185" t="s">
        <v>140</v>
      </c>
      <c r="E311" s="34"/>
      <c r="F311" s="186" t="s">
        <v>429</v>
      </c>
      <c r="G311" s="34"/>
      <c r="H311" s="34"/>
      <c r="I311" s="102"/>
      <c r="J311" s="34"/>
      <c r="K311" s="34"/>
      <c r="L311" s="37"/>
      <c r="M311" s="187"/>
      <c r="N311" s="59"/>
      <c r="O311" s="59"/>
      <c r="P311" s="59"/>
      <c r="Q311" s="59"/>
      <c r="R311" s="59"/>
      <c r="S311" s="59"/>
      <c r="T311" s="60"/>
      <c r="AT311" s="16" t="s">
        <v>140</v>
      </c>
      <c r="AU311" s="16" t="s">
        <v>138</v>
      </c>
    </row>
    <row r="312" spans="2:65" s="1" customFormat="1" ht="20.399999999999999" customHeight="1">
      <c r="B312" s="33"/>
      <c r="C312" s="173" t="s">
        <v>430</v>
      </c>
      <c r="D312" s="173" t="s">
        <v>132</v>
      </c>
      <c r="E312" s="174" t="s">
        <v>431</v>
      </c>
      <c r="F312" s="175" t="s">
        <v>432</v>
      </c>
      <c r="G312" s="176" t="s">
        <v>135</v>
      </c>
      <c r="H312" s="177">
        <v>1865.8320000000001</v>
      </c>
      <c r="I312" s="178"/>
      <c r="J312" s="179">
        <f>ROUND(I312*H312,2)</f>
        <v>0</v>
      </c>
      <c r="K312" s="175" t="s">
        <v>136</v>
      </c>
      <c r="L312" s="37"/>
      <c r="M312" s="180" t="s">
        <v>19</v>
      </c>
      <c r="N312" s="181" t="s">
        <v>45</v>
      </c>
      <c r="O312" s="59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AR312" s="16" t="s">
        <v>137</v>
      </c>
      <c r="AT312" s="16" t="s">
        <v>132</v>
      </c>
      <c r="AU312" s="16" t="s">
        <v>138</v>
      </c>
      <c r="AY312" s="16" t="s">
        <v>130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6" t="s">
        <v>138</v>
      </c>
      <c r="BK312" s="184">
        <f>ROUND(I312*H312,2)</f>
        <v>0</v>
      </c>
      <c r="BL312" s="16" t="s">
        <v>137</v>
      </c>
      <c r="BM312" s="16" t="s">
        <v>433</v>
      </c>
    </row>
    <row r="313" spans="2:65" s="1" customFormat="1" ht="10.199999999999999">
      <c r="B313" s="33"/>
      <c r="C313" s="34"/>
      <c r="D313" s="185" t="s">
        <v>140</v>
      </c>
      <c r="E313" s="34"/>
      <c r="F313" s="186" t="s">
        <v>434</v>
      </c>
      <c r="G313" s="34"/>
      <c r="H313" s="34"/>
      <c r="I313" s="102"/>
      <c r="J313" s="34"/>
      <c r="K313" s="34"/>
      <c r="L313" s="37"/>
      <c r="M313" s="187"/>
      <c r="N313" s="59"/>
      <c r="O313" s="59"/>
      <c r="P313" s="59"/>
      <c r="Q313" s="59"/>
      <c r="R313" s="59"/>
      <c r="S313" s="59"/>
      <c r="T313" s="60"/>
      <c r="AT313" s="16" t="s">
        <v>140</v>
      </c>
      <c r="AU313" s="16" t="s">
        <v>138</v>
      </c>
    </row>
    <row r="314" spans="2:65" s="11" customFormat="1" ht="10.199999999999999">
      <c r="B314" s="188"/>
      <c r="C314" s="189"/>
      <c r="D314" s="185" t="s">
        <v>142</v>
      </c>
      <c r="E314" s="190" t="s">
        <v>19</v>
      </c>
      <c r="F314" s="191" t="s">
        <v>435</v>
      </c>
      <c r="G314" s="189"/>
      <c r="H314" s="192">
        <v>1865.8320000000001</v>
      </c>
      <c r="I314" s="193"/>
      <c r="J314" s="189"/>
      <c r="K314" s="189"/>
      <c r="L314" s="194"/>
      <c r="M314" s="195"/>
      <c r="N314" s="196"/>
      <c r="O314" s="196"/>
      <c r="P314" s="196"/>
      <c r="Q314" s="196"/>
      <c r="R314" s="196"/>
      <c r="S314" s="196"/>
      <c r="T314" s="197"/>
      <c r="AT314" s="198" t="s">
        <v>142</v>
      </c>
      <c r="AU314" s="198" t="s">
        <v>138</v>
      </c>
      <c r="AV314" s="11" t="s">
        <v>138</v>
      </c>
      <c r="AW314" s="11" t="s">
        <v>34</v>
      </c>
      <c r="AX314" s="11" t="s">
        <v>81</v>
      </c>
      <c r="AY314" s="198" t="s">
        <v>130</v>
      </c>
    </row>
    <row r="315" spans="2:65" s="1" customFormat="1" ht="20.399999999999999" customHeight="1">
      <c r="B315" s="33"/>
      <c r="C315" s="173" t="s">
        <v>436</v>
      </c>
      <c r="D315" s="173" t="s">
        <v>132</v>
      </c>
      <c r="E315" s="174" t="s">
        <v>437</v>
      </c>
      <c r="F315" s="175" t="s">
        <v>438</v>
      </c>
      <c r="G315" s="176" t="s">
        <v>135</v>
      </c>
      <c r="H315" s="177">
        <v>93291.6</v>
      </c>
      <c r="I315" s="178"/>
      <c r="J315" s="179">
        <f>ROUND(I315*H315,2)</f>
        <v>0</v>
      </c>
      <c r="K315" s="175" t="s">
        <v>136</v>
      </c>
      <c r="L315" s="37"/>
      <c r="M315" s="180" t="s">
        <v>19</v>
      </c>
      <c r="N315" s="181" t="s">
        <v>45</v>
      </c>
      <c r="O315" s="59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AR315" s="16" t="s">
        <v>137</v>
      </c>
      <c r="AT315" s="16" t="s">
        <v>132</v>
      </c>
      <c r="AU315" s="16" t="s">
        <v>138</v>
      </c>
      <c r="AY315" s="16" t="s">
        <v>130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138</v>
      </c>
      <c r="BK315" s="184">
        <f>ROUND(I315*H315,2)</f>
        <v>0</v>
      </c>
      <c r="BL315" s="16" t="s">
        <v>137</v>
      </c>
      <c r="BM315" s="16" t="s">
        <v>439</v>
      </c>
    </row>
    <row r="316" spans="2:65" s="1" customFormat="1" ht="10.199999999999999">
      <c r="B316" s="33"/>
      <c r="C316" s="34"/>
      <c r="D316" s="185" t="s">
        <v>140</v>
      </c>
      <c r="E316" s="34"/>
      <c r="F316" s="186" t="s">
        <v>440</v>
      </c>
      <c r="G316" s="34"/>
      <c r="H316" s="34"/>
      <c r="I316" s="102"/>
      <c r="J316" s="34"/>
      <c r="K316" s="34"/>
      <c r="L316" s="37"/>
      <c r="M316" s="187"/>
      <c r="N316" s="59"/>
      <c r="O316" s="59"/>
      <c r="P316" s="59"/>
      <c r="Q316" s="59"/>
      <c r="R316" s="59"/>
      <c r="S316" s="59"/>
      <c r="T316" s="60"/>
      <c r="AT316" s="16" t="s">
        <v>140</v>
      </c>
      <c r="AU316" s="16" t="s">
        <v>138</v>
      </c>
    </row>
    <row r="317" spans="2:65" s="11" customFormat="1" ht="10.199999999999999">
      <c r="B317" s="188"/>
      <c r="C317" s="189"/>
      <c r="D317" s="185" t="s">
        <v>142</v>
      </c>
      <c r="E317" s="189"/>
      <c r="F317" s="191" t="s">
        <v>424</v>
      </c>
      <c r="G317" s="189"/>
      <c r="H317" s="192">
        <v>93291.6</v>
      </c>
      <c r="I317" s="193"/>
      <c r="J317" s="189"/>
      <c r="K317" s="189"/>
      <c r="L317" s="194"/>
      <c r="M317" s="195"/>
      <c r="N317" s="196"/>
      <c r="O317" s="196"/>
      <c r="P317" s="196"/>
      <c r="Q317" s="196"/>
      <c r="R317" s="196"/>
      <c r="S317" s="196"/>
      <c r="T317" s="197"/>
      <c r="AT317" s="198" t="s">
        <v>142</v>
      </c>
      <c r="AU317" s="198" t="s">
        <v>138</v>
      </c>
      <c r="AV317" s="11" t="s">
        <v>138</v>
      </c>
      <c r="AW317" s="11" t="s">
        <v>4</v>
      </c>
      <c r="AX317" s="11" t="s">
        <v>81</v>
      </c>
      <c r="AY317" s="198" t="s">
        <v>130</v>
      </c>
    </row>
    <row r="318" spans="2:65" s="1" customFormat="1" ht="20.399999999999999" customHeight="1">
      <c r="B318" s="33"/>
      <c r="C318" s="173" t="s">
        <v>441</v>
      </c>
      <c r="D318" s="173" t="s">
        <v>132</v>
      </c>
      <c r="E318" s="174" t="s">
        <v>442</v>
      </c>
      <c r="F318" s="175" t="s">
        <v>443</v>
      </c>
      <c r="G318" s="176" t="s">
        <v>135</v>
      </c>
      <c r="H318" s="177">
        <v>1865.8320000000001</v>
      </c>
      <c r="I318" s="178"/>
      <c r="J318" s="179">
        <f>ROUND(I318*H318,2)</f>
        <v>0</v>
      </c>
      <c r="K318" s="175" t="s">
        <v>136</v>
      </c>
      <c r="L318" s="37"/>
      <c r="M318" s="180" t="s">
        <v>19</v>
      </c>
      <c r="N318" s="181" t="s">
        <v>45</v>
      </c>
      <c r="O318" s="59"/>
      <c r="P318" s="182">
        <f>O318*H318</f>
        <v>0</v>
      </c>
      <c r="Q318" s="182">
        <v>0</v>
      </c>
      <c r="R318" s="182">
        <f>Q318*H318</f>
        <v>0</v>
      </c>
      <c r="S318" s="182">
        <v>0</v>
      </c>
      <c r="T318" s="183">
        <f>S318*H318</f>
        <v>0</v>
      </c>
      <c r="AR318" s="16" t="s">
        <v>137</v>
      </c>
      <c r="AT318" s="16" t="s">
        <v>132</v>
      </c>
      <c r="AU318" s="16" t="s">
        <v>138</v>
      </c>
      <c r="AY318" s="16" t="s">
        <v>130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138</v>
      </c>
      <c r="BK318" s="184">
        <f>ROUND(I318*H318,2)</f>
        <v>0</v>
      </c>
      <c r="BL318" s="16" t="s">
        <v>137</v>
      </c>
      <c r="BM318" s="16" t="s">
        <v>444</v>
      </c>
    </row>
    <row r="319" spans="2:65" s="1" customFormat="1" ht="10.199999999999999">
      <c r="B319" s="33"/>
      <c r="C319" s="34"/>
      <c r="D319" s="185" t="s">
        <v>140</v>
      </c>
      <c r="E319" s="34"/>
      <c r="F319" s="186" t="s">
        <v>445</v>
      </c>
      <c r="G319" s="34"/>
      <c r="H319" s="34"/>
      <c r="I319" s="102"/>
      <c r="J319" s="34"/>
      <c r="K319" s="34"/>
      <c r="L319" s="37"/>
      <c r="M319" s="187"/>
      <c r="N319" s="59"/>
      <c r="O319" s="59"/>
      <c r="P319" s="59"/>
      <c r="Q319" s="59"/>
      <c r="R319" s="59"/>
      <c r="S319" s="59"/>
      <c r="T319" s="60"/>
      <c r="AT319" s="16" t="s">
        <v>140</v>
      </c>
      <c r="AU319" s="16" t="s">
        <v>138</v>
      </c>
    </row>
    <row r="320" spans="2:65" s="1" customFormat="1" ht="20.399999999999999" customHeight="1">
      <c r="B320" s="33"/>
      <c r="C320" s="173" t="s">
        <v>446</v>
      </c>
      <c r="D320" s="173" t="s">
        <v>132</v>
      </c>
      <c r="E320" s="174" t="s">
        <v>447</v>
      </c>
      <c r="F320" s="175" t="s">
        <v>448</v>
      </c>
      <c r="G320" s="176" t="s">
        <v>273</v>
      </c>
      <c r="H320" s="177">
        <v>12.4</v>
      </c>
      <c r="I320" s="178"/>
      <c r="J320" s="179">
        <f>ROUND(I320*H320,2)</f>
        <v>0</v>
      </c>
      <c r="K320" s="175" t="s">
        <v>136</v>
      </c>
      <c r="L320" s="37"/>
      <c r="M320" s="180" t="s">
        <v>19</v>
      </c>
      <c r="N320" s="181" t="s">
        <v>45</v>
      </c>
      <c r="O320" s="59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AR320" s="16" t="s">
        <v>137</v>
      </c>
      <c r="AT320" s="16" t="s">
        <v>132</v>
      </c>
      <c r="AU320" s="16" t="s">
        <v>138</v>
      </c>
      <c r="AY320" s="16" t="s">
        <v>130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6" t="s">
        <v>138</v>
      </c>
      <c r="BK320" s="184">
        <f>ROUND(I320*H320,2)</f>
        <v>0</v>
      </c>
      <c r="BL320" s="16" t="s">
        <v>137</v>
      </c>
      <c r="BM320" s="16" t="s">
        <v>449</v>
      </c>
    </row>
    <row r="321" spans="2:65" s="1" customFormat="1" ht="10.199999999999999">
      <c r="B321" s="33"/>
      <c r="C321" s="34"/>
      <c r="D321" s="185" t="s">
        <v>140</v>
      </c>
      <c r="E321" s="34"/>
      <c r="F321" s="186" t="s">
        <v>450</v>
      </c>
      <c r="G321" s="34"/>
      <c r="H321" s="34"/>
      <c r="I321" s="102"/>
      <c r="J321" s="34"/>
      <c r="K321" s="34"/>
      <c r="L321" s="37"/>
      <c r="M321" s="187"/>
      <c r="N321" s="59"/>
      <c r="O321" s="59"/>
      <c r="P321" s="59"/>
      <c r="Q321" s="59"/>
      <c r="R321" s="59"/>
      <c r="S321" s="59"/>
      <c r="T321" s="60"/>
      <c r="AT321" s="16" t="s">
        <v>140</v>
      </c>
      <c r="AU321" s="16" t="s">
        <v>138</v>
      </c>
    </row>
    <row r="322" spans="2:65" s="11" customFormat="1" ht="10.199999999999999">
      <c r="B322" s="188"/>
      <c r="C322" s="189"/>
      <c r="D322" s="185" t="s">
        <v>142</v>
      </c>
      <c r="E322" s="190" t="s">
        <v>19</v>
      </c>
      <c r="F322" s="191" t="s">
        <v>451</v>
      </c>
      <c r="G322" s="189"/>
      <c r="H322" s="192">
        <v>12.4</v>
      </c>
      <c r="I322" s="193"/>
      <c r="J322" s="189"/>
      <c r="K322" s="189"/>
      <c r="L322" s="194"/>
      <c r="M322" s="195"/>
      <c r="N322" s="196"/>
      <c r="O322" s="196"/>
      <c r="P322" s="196"/>
      <c r="Q322" s="196"/>
      <c r="R322" s="196"/>
      <c r="S322" s="196"/>
      <c r="T322" s="197"/>
      <c r="AT322" s="198" t="s">
        <v>142</v>
      </c>
      <c r="AU322" s="198" t="s">
        <v>138</v>
      </c>
      <c r="AV322" s="11" t="s">
        <v>138</v>
      </c>
      <c r="AW322" s="11" t="s">
        <v>34</v>
      </c>
      <c r="AX322" s="11" t="s">
        <v>81</v>
      </c>
      <c r="AY322" s="198" t="s">
        <v>130</v>
      </c>
    </row>
    <row r="323" spans="2:65" s="1" customFormat="1" ht="20.399999999999999" customHeight="1">
      <c r="B323" s="33"/>
      <c r="C323" s="173" t="s">
        <v>452</v>
      </c>
      <c r="D323" s="173" t="s">
        <v>132</v>
      </c>
      <c r="E323" s="174" t="s">
        <v>453</v>
      </c>
      <c r="F323" s="175" t="s">
        <v>454</v>
      </c>
      <c r="G323" s="176" t="s">
        <v>273</v>
      </c>
      <c r="H323" s="177">
        <v>744</v>
      </c>
      <c r="I323" s="178"/>
      <c r="J323" s="179">
        <f>ROUND(I323*H323,2)</f>
        <v>0</v>
      </c>
      <c r="K323" s="175" t="s">
        <v>136</v>
      </c>
      <c r="L323" s="37"/>
      <c r="M323" s="180" t="s">
        <v>19</v>
      </c>
      <c r="N323" s="181" t="s">
        <v>45</v>
      </c>
      <c r="O323" s="59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AR323" s="16" t="s">
        <v>137</v>
      </c>
      <c r="AT323" s="16" t="s">
        <v>132</v>
      </c>
      <c r="AU323" s="16" t="s">
        <v>138</v>
      </c>
      <c r="AY323" s="16" t="s">
        <v>130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6" t="s">
        <v>138</v>
      </c>
      <c r="BK323" s="184">
        <f>ROUND(I323*H323,2)</f>
        <v>0</v>
      </c>
      <c r="BL323" s="16" t="s">
        <v>137</v>
      </c>
      <c r="BM323" s="16" t="s">
        <v>455</v>
      </c>
    </row>
    <row r="324" spans="2:65" s="1" customFormat="1" ht="10.199999999999999">
      <c r="B324" s="33"/>
      <c r="C324" s="34"/>
      <c r="D324" s="185" t="s">
        <v>140</v>
      </c>
      <c r="E324" s="34"/>
      <c r="F324" s="186" t="s">
        <v>456</v>
      </c>
      <c r="G324" s="34"/>
      <c r="H324" s="34"/>
      <c r="I324" s="102"/>
      <c r="J324" s="34"/>
      <c r="K324" s="34"/>
      <c r="L324" s="37"/>
      <c r="M324" s="187"/>
      <c r="N324" s="59"/>
      <c r="O324" s="59"/>
      <c r="P324" s="59"/>
      <c r="Q324" s="59"/>
      <c r="R324" s="59"/>
      <c r="S324" s="59"/>
      <c r="T324" s="60"/>
      <c r="AT324" s="16" t="s">
        <v>140</v>
      </c>
      <c r="AU324" s="16" t="s">
        <v>138</v>
      </c>
    </row>
    <row r="325" spans="2:65" s="11" customFormat="1" ht="10.199999999999999">
      <c r="B325" s="188"/>
      <c r="C325" s="189"/>
      <c r="D325" s="185" t="s">
        <v>142</v>
      </c>
      <c r="E325" s="189"/>
      <c r="F325" s="191" t="s">
        <v>457</v>
      </c>
      <c r="G325" s="189"/>
      <c r="H325" s="192">
        <v>744</v>
      </c>
      <c r="I325" s="193"/>
      <c r="J325" s="189"/>
      <c r="K325" s="189"/>
      <c r="L325" s="194"/>
      <c r="M325" s="195"/>
      <c r="N325" s="196"/>
      <c r="O325" s="196"/>
      <c r="P325" s="196"/>
      <c r="Q325" s="196"/>
      <c r="R325" s="196"/>
      <c r="S325" s="196"/>
      <c r="T325" s="197"/>
      <c r="AT325" s="198" t="s">
        <v>142</v>
      </c>
      <c r="AU325" s="198" t="s">
        <v>138</v>
      </c>
      <c r="AV325" s="11" t="s">
        <v>138</v>
      </c>
      <c r="AW325" s="11" t="s">
        <v>4</v>
      </c>
      <c r="AX325" s="11" t="s">
        <v>81</v>
      </c>
      <c r="AY325" s="198" t="s">
        <v>130</v>
      </c>
    </row>
    <row r="326" spans="2:65" s="1" customFormat="1" ht="20.399999999999999" customHeight="1">
      <c r="B326" s="33"/>
      <c r="C326" s="173" t="s">
        <v>458</v>
      </c>
      <c r="D326" s="173" t="s">
        <v>132</v>
      </c>
      <c r="E326" s="174" t="s">
        <v>459</v>
      </c>
      <c r="F326" s="175" t="s">
        <v>460</v>
      </c>
      <c r="G326" s="176" t="s">
        <v>273</v>
      </c>
      <c r="H326" s="177">
        <v>12.4</v>
      </c>
      <c r="I326" s="178"/>
      <c r="J326" s="179">
        <f>ROUND(I326*H326,2)</f>
        <v>0</v>
      </c>
      <c r="K326" s="175" t="s">
        <v>136</v>
      </c>
      <c r="L326" s="37"/>
      <c r="M326" s="180" t="s">
        <v>19</v>
      </c>
      <c r="N326" s="181" t="s">
        <v>45</v>
      </c>
      <c r="O326" s="59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AR326" s="16" t="s">
        <v>137</v>
      </c>
      <c r="AT326" s="16" t="s">
        <v>132</v>
      </c>
      <c r="AU326" s="16" t="s">
        <v>138</v>
      </c>
      <c r="AY326" s="16" t="s">
        <v>130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6" t="s">
        <v>138</v>
      </c>
      <c r="BK326" s="184">
        <f>ROUND(I326*H326,2)</f>
        <v>0</v>
      </c>
      <c r="BL326" s="16" t="s">
        <v>137</v>
      </c>
      <c r="BM326" s="16" t="s">
        <v>461</v>
      </c>
    </row>
    <row r="327" spans="2:65" s="1" customFormat="1" ht="10.199999999999999">
      <c r="B327" s="33"/>
      <c r="C327" s="34"/>
      <c r="D327" s="185" t="s">
        <v>140</v>
      </c>
      <c r="E327" s="34"/>
      <c r="F327" s="186" t="s">
        <v>462</v>
      </c>
      <c r="G327" s="34"/>
      <c r="H327" s="34"/>
      <c r="I327" s="102"/>
      <c r="J327" s="34"/>
      <c r="K327" s="34"/>
      <c r="L327" s="37"/>
      <c r="M327" s="187"/>
      <c r="N327" s="59"/>
      <c r="O327" s="59"/>
      <c r="P327" s="59"/>
      <c r="Q327" s="59"/>
      <c r="R327" s="59"/>
      <c r="S327" s="59"/>
      <c r="T327" s="60"/>
      <c r="AT327" s="16" t="s">
        <v>140</v>
      </c>
      <c r="AU327" s="16" t="s">
        <v>138</v>
      </c>
    </row>
    <row r="328" spans="2:65" s="1" customFormat="1" ht="20.399999999999999" customHeight="1">
      <c r="B328" s="33"/>
      <c r="C328" s="173" t="s">
        <v>463</v>
      </c>
      <c r="D328" s="173" t="s">
        <v>132</v>
      </c>
      <c r="E328" s="174" t="s">
        <v>464</v>
      </c>
      <c r="F328" s="175" t="s">
        <v>465</v>
      </c>
      <c r="G328" s="176" t="s">
        <v>273</v>
      </c>
      <c r="H328" s="177">
        <v>6</v>
      </c>
      <c r="I328" s="178"/>
      <c r="J328" s="179">
        <f>ROUND(I328*H328,2)</f>
        <v>0</v>
      </c>
      <c r="K328" s="175" t="s">
        <v>136</v>
      </c>
      <c r="L328" s="37"/>
      <c r="M328" s="180" t="s">
        <v>19</v>
      </c>
      <c r="N328" s="181" t="s">
        <v>45</v>
      </c>
      <c r="O328" s="59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AR328" s="16" t="s">
        <v>137</v>
      </c>
      <c r="AT328" s="16" t="s">
        <v>132</v>
      </c>
      <c r="AU328" s="16" t="s">
        <v>138</v>
      </c>
      <c r="AY328" s="16" t="s">
        <v>130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138</v>
      </c>
      <c r="BK328" s="184">
        <f>ROUND(I328*H328,2)</f>
        <v>0</v>
      </c>
      <c r="BL328" s="16" t="s">
        <v>137</v>
      </c>
      <c r="BM328" s="16" t="s">
        <v>466</v>
      </c>
    </row>
    <row r="329" spans="2:65" s="1" customFormat="1" ht="19.2">
      <c r="B329" s="33"/>
      <c r="C329" s="34"/>
      <c r="D329" s="185" t="s">
        <v>140</v>
      </c>
      <c r="E329" s="34"/>
      <c r="F329" s="186" t="s">
        <v>467</v>
      </c>
      <c r="G329" s="34"/>
      <c r="H329" s="34"/>
      <c r="I329" s="102"/>
      <c r="J329" s="34"/>
      <c r="K329" s="34"/>
      <c r="L329" s="37"/>
      <c r="M329" s="187"/>
      <c r="N329" s="59"/>
      <c r="O329" s="59"/>
      <c r="P329" s="59"/>
      <c r="Q329" s="59"/>
      <c r="R329" s="59"/>
      <c r="S329" s="59"/>
      <c r="T329" s="60"/>
      <c r="AT329" s="16" t="s">
        <v>140</v>
      </c>
      <c r="AU329" s="16" t="s">
        <v>138</v>
      </c>
    </row>
    <row r="330" spans="2:65" s="11" customFormat="1" ht="10.199999999999999">
      <c r="B330" s="188"/>
      <c r="C330" s="189"/>
      <c r="D330" s="185" t="s">
        <v>142</v>
      </c>
      <c r="E330" s="190" t="s">
        <v>19</v>
      </c>
      <c r="F330" s="191" t="s">
        <v>468</v>
      </c>
      <c r="G330" s="189"/>
      <c r="H330" s="192">
        <v>6</v>
      </c>
      <c r="I330" s="193"/>
      <c r="J330" s="189"/>
      <c r="K330" s="189"/>
      <c r="L330" s="194"/>
      <c r="M330" s="195"/>
      <c r="N330" s="196"/>
      <c r="O330" s="196"/>
      <c r="P330" s="196"/>
      <c r="Q330" s="196"/>
      <c r="R330" s="196"/>
      <c r="S330" s="196"/>
      <c r="T330" s="197"/>
      <c r="AT330" s="198" t="s">
        <v>142</v>
      </c>
      <c r="AU330" s="198" t="s">
        <v>138</v>
      </c>
      <c r="AV330" s="11" t="s">
        <v>138</v>
      </c>
      <c r="AW330" s="11" t="s">
        <v>34</v>
      </c>
      <c r="AX330" s="11" t="s">
        <v>81</v>
      </c>
      <c r="AY330" s="198" t="s">
        <v>130</v>
      </c>
    </row>
    <row r="331" spans="2:65" s="1" customFormat="1" ht="20.399999999999999" customHeight="1">
      <c r="B331" s="33"/>
      <c r="C331" s="173" t="s">
        <v>469</v>
      </c>
      <c r="D331" s="173" t="s">
        <v>132</v>
      </c>
      <c r="E331" s="174" t="s">
        <v>470</v>
      </c>
      <c r="F331" s="175" t="s">
        <v>471</v>
      </c>
      <c r="G331" s="176" t="s">
        <v>273</v>
      </c>
      <c r="H331" s="177">
        <v>360</v>
      </c>
      <c r="I331" s="178"/>
      <c r="J331" s="179">
        <f>ROUND(I331*H331,2)</f>
        <v>0</v>
      </c>
      <c r="K331" s="175" t="s">
        <v>136</v>
      </c>
      <c r="L331" s="37"/>
      <c r="M331" s="180" t="s">
        <v>19</v>
      </c>
      <c r="N331" s="181" t="s">
        <v>45</v>
      </c>
      <c r="O331" s="59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AR331" s="16" t="s">
        <v>137</v>
      </c>
      <c r="AT331" s="16" t="s">
        <v>132</v>
      </c>
      <c r="AU331" s="16" t="s">
        <v>138</v>
      </c>
      <c r="AY331" s="16" t="s">
        <v>130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6" t="s">
        <v>138</v>
      </c>
      <c r="BK331" s="184">
        <f>ROUND(I331*H331,2)</f>
        <v>0</v>
      </c>
      <c r="BL331" s="16" t="s">
        <v>137</v>
      </c>
      <c r="BM331" s="16" t="s">
        <v>472</v>
      </c>
    </row>
    <row r="332" spans="2:65" s="1" customFormat="1" ht="10.199999999999999">
      <c r="B332" s="33"/>
      <c r="C332" s="34"/>
      <c r="D332" s="185" t="s">
        <v>140</v>
      </c>
      <c r="E332" s="34"/>
      <c r="F332" s="186" t="s">
        <v>473</v>
      </c>
      <c r="G332" s="34"/>
      <c r="H332" s="34"/>
      <c r="I332" s="102"/>
      <c r="J332" s="34"/>
      <c r="K332" s="34"/>
      <c r="L332" s="37"/>
      <c r="M332" s="187"/>
      <c r="N332" s="59"/>
      <c r="O332" s="59"/>
      <c r="P332" s="59"/>
      <c r="Q332" s="59"/>
      <c r="R332" s="59"/>
      <c r="S332" s="59"/>
      <c r="T332" s="60"/>
      <c r="AT332" s="16" t="s">
        <v>140</v>
      </c>
      <c r="AU332" s="16" t="s">
        <v>138</v>
      </c>
    </row>
    <row r="333" spans="2:65" s="11" customFormat="1" ht="10.199999999999999">
      <c r="B333" s="188"/>
      <c r="C333" s="189"/>
      <c r="D333" s="185" t="s">
        <v>142</v>
      </c>
      <c r="E333" s="189"/>
      <c r="F333" s="191" t="s">
        <v>474</v>
      </c>
      <c r="G333" s="189"/>
      <c r="H333" s="192">
        <v>360</v>
      </c>
      <c r="I333" s="193"/>
      <c r="J333" s="189"/>
      <c r="K333" s="189"/>
      <c r="L333" s="194"/>
      <c r="M333" s="195"/>
      <c r="N333" s="196"/>
      <c r="O333" s="196"/>
      <c r="P333" s="196"/>
      <c r="Q333" s="196"/>
      <c r="R333" s="196"/>
      <c r="S333" s="196"/>
      <c r="T333" s="197"/>
      <c r="AT333" s="198" t="s">
        <v>142</v>
      </c>
      <c r="AU333" s="198" t="s">
        <v>138</v>
      </c>
      <c r="AV333" s="11" t="s">
        <v>138</v>
      </c>
      <c r="AW333" s="11" t="s">
        <v>4</v>
      </c>
      <c r="AX333" s="11" t="s">
        <v>81</v>
      </c>
      <c r="AY333" s="198" t="s">
        <v>130</v>
      </c>
    </row>
    <row r="334" spans="2:65" s="1" customFormat="1" ht="20.399999999999999" customHeight="1">
      <c r="B334" s="33"/>
      <c r="C334" s="173" t="s">
        <v>475</v>
      </c>
      <c r="D334" s="173" t="s">
        <v>132</v>
      </c>
      <c r="E334" s="174" t="s">
        <v>476</v>
      </c>
      <c r="F334" s="175" t="s">
        <v>477</v>
      </c>
      <c r="G334" s="176" t="s">
        <v>273</v>
      </c>
      <c r="H334" s="177">
        <v>6</v>
      </c>
      <c r="I334" s="178"/>
      <c r="J334" s="179">
        <f>ROUND(I334*H334,2)</f>
        <v>0</v>
      </c>
      <c r="K334" s="175" t="s">
        <v>136</v>
      </c>
      <c r="L334" s="37"/>
      <c r="M334" s="180" t="s">
        <v>19</v>
      </c>
      <c r="N334" s="181" t="s">
        <v>45</v>
      </c>
      <c r="O334" s="59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AR334" s="16" t="s">
        <v>137</v>
      </c>
      <c r="AT334" s="16" t="s">
        <v>132</v>
      </c>
      <c r="AU334" s="16" t="s">
        <v>138</v>
      </c>
      <c r="AY334" s="16" t="s">
        <v>130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138</v>
      </c>
      <c r="BK334" s="184">
        <f>ROUND(I334*H334,2)</f>
        <v>0</v>
      </c>
      <c r="BL334" s="16" t="s">
        <v>137</v>
      </c>
      <c r="BM334" s="16" t="s">
        <v>478</v>
      </c>
    </row>
    <row r="335" spans="2:65" s="1" customFormat="1" ht="19.2">
      <c r="B335" s="33"/>
      <c r="C335" s="34"/>
      <c r="D335" s="185" t="s">
        <v>140</v>
      </c>
      <c r="E335" s="34"/>
      <c r="F335" s="186" t="s">
        <v>479</v>
      </c>
      <c r="G335" s="34"/>
      <c r="H335" s="34"/>
      <c r="I335" s="102"/>
      <c r="J335" s="34"/>
      <c r="K335" s="34"/>
      <c r="L335" s="37"/>
      <c r="M335" s="187"/>
      <c r="N335" s="59"/>
      <c r="O335" s="59"/>
      <c r="P335" s="59"/>
      <c r="Q335" s="59"/>
      <c r="R335" s="59"/>
      <c r="S335" s="59"/>
      <c r="T335" s="60"/>
      <c r="AT335" s="16" t="s">
        <v>140</v>
      </c>
      <c r="AU335" s="16" t="s">
        <v>138</v>
      </c>
    </row>
    <row r="336" spans="2:65" s="1" customFormat="1" ht="20.399999999999999" customHeight="1">
      <c r="B336" s="33"/>
      <c r="C336" s="173" t="s">
        <v>480</v>
      </c>
      <c r="D336" s="173" t="s">
        <v>132</v>
      </c>
      <c r="E336" s="174" t="s">
        <v>481</v>
      </c>
      <c r="F336" s="175" t="s">
        <v>482</v>
      </c>
      <c r="G336" s="176" t="s">
        <v>380</v>
      </c>
      <c r="H336" s="177">
        <v>6</v>
      </c>
      <c r="I336" s="178"/>
      <c r="J336" s="179">
        <f>ROUND(I336*H336,2)</f>
        <v>0</v>
      </c>
      <c r="K336" s="175" t="s">
        <v>136</v>
      </c>
      <c r="L336" s="37"/>
      <c r="M336" s="180" t="s">
        <v>19</v>
      </c>
      <c r="N336" s="181" t="s">
        <v>45</v>
      </c>
      <c r="O336" s="59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AR336" s="16" t="s">
        <v>137</v>
      </c>
      <c r="AT336" s="16" t="s">
        <v>132</v>
      </c>
      <c r="AU336" s="16" t="s">
        <v>138</v>
      </c>
      <c r="AY336" s="16" t="s">
        <v>130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138</v>
      </c>
      <c r="BK336" s="184">
        <f>ROUND(I336*H336,2)</f>
        <v>0</v>
      </c>
      <c r="BL336" s="16" t="s">
        <v>137</v>
      </c>
      <c r="BM336" s="16" t="s">
        <v>483</v>
      </c>
    </row>
    <row r="337" spans="2:65" s="1" customFormat="1" ht="10.199999999999999">
      <c r="B337" s="33"/>
      <c r="C337" s="34"/>
      <c r="D337" s="185" t="s">
        <v>140</v>
      </c>
      <c r="E337" s="34"/>
      <c r="F337" s="186" t="s">
        <v>484</v>
      </c>
      <c r="G337" s="34"/>
      <c r="H337" s="34"/>
      <c r="I337" s="102"/>
      <c r="J337" s="34"/>
      <c r="K337" s="34"/>
      <c r="L337" s="37"/>
      <c r="M337" s="187"/>
      <c r="N337" s="59"/>
      <c r="O337" s="59"/>
      <c r="P337" s="59"/>
      <c r="Q337" s="59"/>
      <c r="R337" s="59"/>
      <c r="S337" s="59"/>
      <c r="T337" s="60"/>
      <c r="AT337" s="16" t="s">
        <v>140</v>
      </c>
      <c r="AU337" s="16" t="s">
        <v>138</v>
      </c>
    </row>
    <row r="338" spans="2:65" s="1" customFormat="1" ht="20.399999999999999" customHeight="1">
      <c r="B338" s="33"/>
      <c r="C338" s="173" t="s">
        <v>485</v>
      </c>
      <c r="D338" s="173" t="s">
        <v>132</v>
      </c>
      <c r="E338" s="174" t="s">
        <v>486</v>
      </c>
      <c r="F338" s="175" t="s">
        <v>487</v>
      </c>
      <c r="G338" s="176" t="s">
        <v>135</v>
      </c>
      <c r="H338" s="177">
        <v>2.16</v>
      </c>
      <c r="I338" s="178"/>
      <c r="J338" s="179">
        <f>ROUND(I338*H338,2)</f>
        <v>0</v>
      </c>
      <c r="K338" s="175" t="s">
        <v>136</v>
      </c>
      <c r="L338" s="37"/>
      <c r="M338" s="180" t="s">
        <v>19</v>
      </c>
      <c r="N338" s="181" t="s">
        <v>45</v>
      </c>
      <c r="O338" s="59"/>
      <c r="P338" s="182">
        <f>O338*H338</f>
        <v>0</v>
      </c>
      <c r="Q338" s="182">
        <v>0</v>
      </c>
      <c r="R338" s="182">
        <f>Q338*H338</f>
        <v>0</v>
      </c>
      <c r="S338" s="182">
        <v>4.1000000000000002E-2</v>
      </c>
      <c r="T338" s="183">
        <f>S338*H338</f>
        <v>8.8560000000000014E-2</v>
      </c>
      <c r="AR338" s="16" t="s">
        <v>137</v>
      </c>
      <c r="AT338" s="16" t="s">
        <v>132</v>
      </c>
      <c r="AU338" s="16" t="s">
        <v>138</v>
      </c>
      <c r="AY338" s="16" t="s">
        <v>130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138</v>
      </c>
      <c r="BK338" s="184">
        <f>ROUND(I338*H338,2)</f>
        <v>0</v>
      </c>
      <c r="BL338" s="16" t="s">
        <v>137</v>
      </c>
      <c r="BM338" s="16" t="s">
        <v>488</v>
      </c>
    </row>
    <row r="339" spans="2:65" s="1" customFormat="1" ht="19.2">
      <c r="B339" s="33"/>
      <c r="C339" s="34"/>
      <c r="D339" s="185" t="s">
        <v>140</v>
      </c>
      <c r="E339" s="34"/>
      <c r="F339" s="186" t="s">
        <v>489</v>
      </c>
      <c r="G339" s="34"/>
      <c r="H339" s="34"/>
      <c r="I339" s="102"/>
      <c r="J339" s="34"/>
      <c r="K339" s="34"/>
      <c r="L339" s="37"/>
      <c r="M339" s="187"/>
      <c r="N339" s="59"/>
      <c r="O339" s="59"/>
      <c r="P339" s="59"/>
      <c r="Q339" s="59"/>
      <c r="R339" s="59"/>
      <c r="S339" s="59"/>
      <c r="T339" s="60"/>
      <c r="AT339" s="16" t="s">
        <v>140</v>
      </c>
      <c r="AU339" s="16" t="s">
        <v>138</v>
      </c>
    </row>
    <row r="340" spans="2:65" s="11" customFormat="1" ht="10.199999999999999">
      <c r="B340" s="188"/>
      <c r="C340" s="189"/>
      <c r="D340" s="185" t="s">
        <v>142</v>
      </c>
      <c r="E340" s="190" t="s">
        <v>19</v>
      </c>
      <c r="F340" s="191" t="s">
        <v>490</v>
      </c>
      <c r="G340" s="189"/>
      <c r="H340" s="192">
        <v>2.16</v>
      </c>
      <c r="I340" s="193"/>
      <c r="J340" s="189"/>
      <c r="K340" s="189"/>
      <c r="L340" s="194"/>
      <c r="M340" s="195"/>
      <c r="N340" s="196"/>
      <c r="O340" s="196"/>
      <c r="P340" s="196"/>
      <c r="Q340" s="196"/>
      <c r="R340" s="196"/>
      <c r="S340" s="196"/>
      <c r="T340" s="197"/>
      <c r="AT340" s="198" t="s">
        <v>142</v>
      </c>
      <c r="AU340" s="198" t="s">
        <v>138</v>
      </c>
      <c r="AV340" s="11" t="s">
        <v>138</v>
      </c>
      <c r="AW340" s="11" t="s">
        <v>34</v>
      </c>
      <c r="AX340" s="11" t="s">
        <v>81</v>
      </c>
      <c r="AY340" s="198" t="s">
        <v>130</v>
      </c>
    </row>
    <row r="341" spans="2:65" s="1" customFormat="1" ht="20.399999999999999" customHeight="1">
      <c r="B341" s="33"/>
      <c r="C341" s="173" t="s">
        <v>491</v>
      </c>
      <c r="D341" s="173" t="s">
        <v>132</v>
      </c>
      <c r="E341" s="174" t="s">
        <v>492</v>
      </c>
      <c r="F341" s="175" t="s">
        <v>493</v>
      </c>
      <c r="G341" s="176" t="s">
        <v>135</v>
      </c>
      <c r="H341" s="177">
        <v>46.3</v>
      </c>
      <c r="I341" s="178"/>
      <c r="J341" s="179">
        <f>ROUND(I341*H341,2)</f>
        <v>0</v>
      </c>
      <c r="K341" s="175" t="s">
        <v>136</v>
      </c>
      <c r="L341" s="37"/>
      <c r="M341" s="180" t="s">
        <v>19</v>
      </c>
      <c r="N341" s="181" t="s">
        <v>45</v>
      </c>
      <c r="O341" s="59"/>
      <c r="P341" s="182">
        <f>O341*H341</f>
        <v>0</v>
      </c>
      <c r="Q341" s="182">
        <v>0</v>
      </c>
      <c r="R341" s="182">
        <f>Q341*H341</f>
        <v>0</v>
      </c>
      <c r="S341" s="182">
        <v>6.6000000000000003E-2</v>
      </c>
      <c r="T341" s="183">
        <f>S341*H341</f>
        <v>3.0558000000000001</v>
      </c>
      <c r="AR341" s="16" t="s">
        <v>137</v>
      </c>
      <c r="AT341" s="16" t="s">
        <v>132</v>
      </c>
      <c r="AU341" s="16" t="s">
        <v>138</v>
      </c>
      <c r="AY341" s="16" t="s">
        <v>130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138</v>
      </c>
      <c r="BK341" s="184">
        <f>ROUND(I341*H341,2)</f>
        <v>0</v>
      </c>
      <c r="BL341" s="16" t="s">
        <v>137</v>
      </c>
      <c r="BM341" s="16" t="s">
        <v>494</v>
      </c>
    </row>
    <row r="342" spans="2:65" s="1" customFormat="1" ht="10.199999999999999">
      <c r="B342" s="33"/>
      <c r="C342" s="34"/>
      <c r="D342" s="185" t="s">
        <v>140</v>
      </c>
      <c r="E342" s="34"/>
      <c r="F342" s="186" t="s">
        <v>495</v>
      </c>
      <c r="G342" s="34"/>
      <c r="H342" s="34"/>
      <c r="I342" s="102"/>
      <c r="J342" s="34"/>
      <c r="K342" s="34"/>
      <c r="L342" s="37"/>
      <c r="M342" s="187"/>
      <c r="N342" s="59"/>
      <c r="O342" s="59"/>
      <c r="P342" s="59"/>
      <c r="Q342" s="59"/>
      <c r="R342" s="59"/>
      <c r="S342" s="59"/>
      <c r="T342" s="60"/>
      <c r="AT342" s="16" t="s">
        <v>140</v>
      </c>
      <c r="AU342" s="16" t="s">
        <v>138</v>
      </c>
    </row>
    <row r="343" spans="2:65" s="11" customFormat="1" ht="10.199999999999999">
      <c r="B343" s="188"/>
      <c r="C343" s="189"/>
      <c r="D343" s="185" t="s">
        <v>142</v>
      </c>
      <c r="E343" s="190" t="s">
        <v>19</v>
      </c>
      <c r="F343" s="191" t="s">
        <v>496</v>
      </c>
      <c r="G343" s="189"/>
      <c r="H343" s="192">
        <v>31.08</v>
      </c>
      <c r="I343" s="193"/>
      <c r="J343" s="189"/>
      <c r="K343" s="189"/>
      <c r="L343" s="194"/>
      <c r="M343" s="195"/>
      <c r="N343" s="196"/>
      <c r="O343" s="196"/>
      <c r="P343" s="196"/>
      <c r="Q343" s="196"/>
      <c r="R343" s="196"/>
      <c r="S343" s="196"/>
      <c r="T343" s="197"/>
      <c r="AT343" s="198" t="s">
        <v>142</v>
      </c>
      <c r="AU343" s="198" t="s">
        <v>138</v>
      </c>
      <c r="AV343" s="11" t="s">
        <v>138</v>
      </c>
      <c r="AW343" s="11" t="s">
        <v>34</v>
      </c>
      <c r="AX343" s="11" t="s">
        <v>73</v>
      </c>
      <c r="AY343" s="198" t="s">
        <v>130</v>
      </c>
    </row>
    <row r="344" spans="2:65" s="11" customFormat="1" ht="10.199999999999999">
      <c r="B344" s="188"/>
      <c r="C344" s="189"/>
      <c r="D344" s="185" t="s">
        <v>142</v>
      </c>
      <c r="E344" s="190" t="s">
        <v>19</v>
      </c>
      <c r="F344" s="191" t="s">
        <v>497</v>
      </c>
      <c r="G344" s="189"/>
      <c r="H344" s="192">
        <v>15.22</v>
      </c>
      <c r="I344" s="193"/>
      <c r="J344" s="189"/>
      <c r="K344" s="189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142</v>
      </c>
      <c r="AU344" s="198" t="s">
        <v>138</v>
      </c>
      <c r="AV344" s="11" t="s">
        <v>138</v>
      </c>
      <c r="AW344" s="11" t="s">
        <v>34</v>
      </c>
      <c r="AX344" s="11" t="s">
        <v>73</v>
      </c>
      <c r="AY344" s="198" t="s">
        <v>130</v>
      </c>
    </row>
    <row r="345" spans="2:65" s="13" customFormat="1" ht="10.199999999999999">
      <c r="B345" s="219"/>
      <c r="C345" s="220"/>
      <c r="D345" s="185" t="s">
        <v>142</v>
      </c>
      <c r="E345" s="221" t="s">
        <v>19</v>
      </c>
      <c r="F345" s="222" t="s">
        <v>207</v>
      </c>
      <c r="G345" s="220"/>
      <c r="H345" s="223">
        <v>46.3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142</v>
      </c>
      <c r="AU345" s="229" t="s">
        <v>138</v>
      </c>
      <c r="AV345" s="13" t="s">
        <v>137</v>
      </c>
      <c r="AW345" s="13" t="s">
        <v>34</v>
      </c>
      <c r="AX345" s="13" t="s">
        <v>81</v>
      </c>
      <c r="AY345" s="229" t="s">
        <v>130</v>
      </c>
    </row>
    <row r="346" spans="2:65" s="1" customFormat="1" ht="20.399999999999999" customHeight="1">
      <c r="B346" s="33"/>
      <c r="C346" s="173" t="s">
        <v>498</v>
      </c>
      <c r="D346" s="173" t="s">
        <v>132</v>
      </c>
      <c r="E346" s="174" t="s">
        <v>499</v>
      </c>
      <c r="F346" s="175" t="s">
        <v>500</v>
      </c>
      <c r="G346" s="176" t="s">
        <v>135</v>
      </c>
      <c r="H346" s="177">
        <v>46.3</v>
      </c>
      <c r="I346" s="178"/>
      <c r="J346" s="179">
        <f>ROUND(I346*H346,2)</f>
        <v>0</v>
      </c>
      <c r="K346" s="175" t="s">
        <v>136</v>
      </c>
      <c r="L346" s="37"/>
      <c r="M346" s="180" t="s">
        <v>19</v>
      </c>
      <c r="N346" s="181" t="s">
        <v>45</v>
      </c>
      <c r="O346" s="59"/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AR346" s="16" t="s">
        <v>137</v>
      </c>
      <c r="AT346" s="16" t="s">
        <v>132</v>
      </c>
      <c r="AU346" s="16" t="s">
        <v>138</v>
      </c>
      <c r="AY346" s="16" t="s">
        <v>130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6" t="s">
        <v>138</v>
      </c>
      <c r="BK346" s="184">
        <f>ROUND(I346*H346,2)</f>
        <v>0</v>
      </c>
      <c r="BL346" s="16" t="s">
        <v>137</v>
      </c>
      <c r="BM346" s="16" t="s">
        <v>501</v>
      </c>
    </row>
    <row r="347" spans="2:65" s="1" customFormat="1" ht="10.199999999999999">
      <c r="B347" s="33"/>
      <c r="C347" s="34"/>
      <c r="D347" s="185" t="s">
        <v>140</v>
      </c>
      <c r="E347" s="34"/>
      <c r="F347" s="186" t="s">
        <v>502</v>
      </c>
      <c r="G347" s="34"/>
      <c r="H347" s="34"/>
      <c r="I347" s="102"/>
      <c r="J347" s="34"/>
      <c r="K347" s="34"/>
      <c r="L347" s="37"/>
      <c r="M347" s="187"/>
      <c r="N347" s="59"/>
      <c r="O347" s="59"/>
      <c r="P347" s="59"/>
      <c r="Q347" s="59"/>
      <c r="R347" s="59"/>
      <c r="S347" s="59"/>
      <c r="T347" s="60"/>
      <c r="AT347" s="16" t="s">
        <v>140</v>
      </c>
      <c r="AU347" s="16" t="s">
        <v>138</v>
      </c>
    </row>
    <row r="348" spans="2:65" s="1" customFormat="1" ht="20.399999999999999" customHeight="1">
      <c r="B348" s="33"/>
      <c r="C348" s="173" t="s">
        <v>503</v>
      </c>
      <c r="D348" s="173" t="s">
        <v>132</v>
      </c>
      <c r="E348" s="174" t="s">
        <v>504</v>
      </c>
      <c r="F348" s="175" t="s">
        <v>505</v>
      </c>
      <c r="G348" s="176" t="s">
        <v>273</v>
      </c>
      <c r="H348" s="177">
        <v>12</v>
      </c>
      <c r="I348" s="178"/>
      <c r="J348" s="179">
        <f>ROUND(I348*H348,2)</f>
        <v>0</v>
      </c>
      <c r="K348" s="175" t="s">
        <v>136</v>
      </c>
      <c r="L348" s="37"/>
      <c r="M348" s="180" t="s">
        <v>19</v>
      </c>
      <c r="N348" s="181" t="s">
        <v>45</v>
      </c>
      <c r="O348" s="59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AR348" s="16" t="s">
        <v>137</v>
      </c>
      <c r="AT348" s="16" t="s">
        <v>132</v>
      </c>
      <c r="AU348" s="16" t="s">
        <v>138</v>
      </c>
      <c r="AY348" s="16" t="s">
        <v>130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138</v>
      </c>
      <c r="BK348" s="184">
        <f>ROUND(I348*H348,2)</f>
        <v>0</v>
      </c>
      <c r="BL348" s="16" t="s">
        <v>137</v>
      </c>
      <c r="BM348" s="16" t="s">
        <v>506</v>
      </c>
    </row>
    <row r="349" spans="2:65" s="1" customFormat="1" ht="10.199999999999999">
      <c r="B349" s="33"/>
      <c r="C349" s="34"/>
      <c r="D349" s="185" t="s">
        <v>140</v>
      </c>
      <c r="E349" s="34"/>
      <c r="F349" s="186" t="s">
        <v>507</v>
      </c>
      <c r="G349" s="34"/>
      <c r="H349" s="34"/>
      <c r="I349" s="102"/>
      <c r="J349" s="34"/>
      <c r="K349" s="34"/>
      <c r="L349" s="37"/>
      <c r="M349" s="187"/>
      <c r="N349" s="59"/>
      <c r="O349" s="59"/>
      <c r="P349" s="59"/>
      <c r="Q349" s="59"/>
      <c r="R349" s="59"/>
      <c r="S349" s="59"/>
      <c r="T349" s="60"/>
      <c r="AT349" s="16" t="s">
        <v>140</v>
      </c>
      <c r="AU349" s="16" t="s">
        <v>138</v>
      </c>
    </row>
    <row r="350" spans="2:65" s="1" customFormat="1" ht="20.399999999999999" customHeight="1">
      <c r="B350" s="33"/>
      <c r="C350" s="173" t="s">
        <v>508</v>
      </c>
      <c r="D350" s="173" t="s">
        <v>132</v>
      </c>
      <c r="E350" s="174" t="s">
        <v>509</v>
      </c>
      <c r="F350" s="175" t="s">
        <v>510</v>
      </c>
      <c r="G350" s="176" t="s">
        <v>135</v>
      </c>
      <c r="H350" s="177">
        <v>46.3</v>
      </c>
      <c r="I350" s="178"/>
      <c r="J350" s="179">
        <f>ROUND(I350*H350,2)</f>
        <v>0</v>
      </c>
      <c r="K350" s="175" t="s">
        <v>136</v>
      </c>
      <c r="L350" s="37"/>
      <c r="M350" s="180" t="s">
        <v>19</v>
      </c>
      <c r="N350" s="181" t="s">
        <v>45</v>
      </c>
      <c r="O350" s="59"/>
      <c r="P350" s="182">
        <f>O350*H350</f>
        <v>0</v>
      </c>
      <c r="Q350" s="182">
        <v>5.8279999999999998E-2</v>
      </c>
      <c r="R350" s="182">
        <f>Q350*H350</f>
        <v>2.6983639999999998</v>
      </c>
      <c r="S350" s="182">
        <v>0</v>
      </c>
      <c r="T350" s="183">
        <f>S350*H350</f>
        <v>0</v>
      </c>
      <c r="AR350" s="16" t="s">
        <v>137</v>
      </c>
      <c r="AT350" s="16" t="s">
        <v>132</v>
      </c>
      <c r="AU350" s="16" t="s">
        <v>138</v>
      </c>
      <c r="AY350" s="16" t="s">
        <v>130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138</v>
      </c>
      <c r="BK350" s="184">
        <f>ROUND(I350*H350,2)</f>
        <v>0</v>
      </c>
      <c r="BL350" s="16" t="s">
        <v>137</v>
      </c>
      <c r="BM350" s="16" t="s">
        <v>511</v>
      </c>
    </row>
    <row r="351" spans="2:65" s="1" customFormat="1" ht="10.199999999999999">
      <c r="B351" s="33"/>
      <c r="C351" s="34"/>
      <c r="D351" s="185" t="s">
        <v>140</v>
      </c>
      <c r="E351" s="34"/>
      <c r="F351" s="186" t="s">
        <v>512</v>
      </c>
      <c r="G351" s="34"/>
      <c r="H351" s="34"/>
      <c r="I351" s="102"/>
      <c r="J351" s="34"/>
      <c r="K351" s="34"/>
      <c r="L351" s="37"/>
      <c r="M351" s="187"/>
      <c r="N351" s="59"/>
      <c r="O351" s="59"/>
      <c r="P351" s="59"/>
      <c r="Q351" s="59"/>
      <c r="R351" s="59"/>
      <c r="S351" s="59"/>
      <c r="T351" s="60"/>
      <c r="AT351" s="16" t="s">
        <v>140</v>
      </c>
      <c r="AU351" s="16" t="s">
        <v>138</v>
      </c>
    </row>
    <row r="352" spans="2:65" s="1" customFormat="1" ht="20.399999999999999" customHeight="1">
      <c r="B352" s="33"/>
      <c r="C352" s="173" t="s">
        <v>513</v>
      </c>
      <c r="D352" s="173" t="s">
        <v>132</v>
      </c>
      <c r="E352" s="174" t="s">
        <v>514</v>
      </c>
      <c r="F352" s="175" t="s">
        <v>515</v>
      </c>
      <c r="G352" s="176" t="s">
        <v>135</v>
      </c>
      <c r="H352" s="177">
        <v>46.3</v>
      </c>
      <c r="I352" s="178"/>
      <c r="J352" s="179">
        <f>ROUND(I352*H352,2)</f>
        <v>0</v>
      </c>
      <c r="K352" s="175" t="s">
        <v>136</v>
      </c>
      <c r="L352" s="37"/>
      <c r="M352" s="180" t="s">
        <v>19</v>
      </c>
      <c r="N352" s="181" t="s">
        <v>45</v>
      </c>
      <c r="O352" s="59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AR352" s="16" t="s">
        <v>137</v>
      </c>
      <c r="AT352" s="16" t="s">
        <v>132</v>
      </c>
      <c r="AU352" s="16" t="s">
        <v>138</v>
      </c>
      <c r="AY352" s="16" t="s">
        <v>130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6" t="s">
        <v>138</v>
      </c>
      <c r="BK352" s="184">
        <f>ROUND(I352*H352,2)</f>
        <v>0</v>
      </c>
      <c r="BL352" s="16" t="s">
        <v>137</v>
      </c>
      <c r="BM352" s="16" t="s">
        <v>516</v>
      </c>
    </row>
    <row r="353" spans="2:65" s="1" customFormat="1" ht="19.2">
      <c r="B353" s="33"/>
      <c r="C353" s="34"/>
      <c r="D353" s="185" t="s">
        <v>140</v>
      </c>
      <c r="E353" s="34"/>
      <c r="F353" s="186" t="s">
        <v>517</v>
      </c>
      <c r="G353" s="34"/>
      <c r="H353" s="34"/>
      <c r="I353" s="102"/>
      <c r="J353" s="34"/>
      <c r="K353" s="34"/>
      <c r="L353" s="37"/>
      <c r="M353" s="187"/>
      <c r="N353" s="59"/>
      <c r="O353" s="59"/>
      <c r="P353" s="59"/>
      <c r="Q353" s="59"/>
      <c r="R353" s="59"/>
      <c r="S353" s="59"/>
      <c r="T353" s="60"/>
      <c r="AT353" s="16" t="s">
        <v>140</v>
      </c>
      <c r="AU353" s="16" t="s">
        <v>138</v>
      </c>
    </row>
    <row r="354" spans="2:65" s="1" customFormat="1" ht="20.399999999999999" customHeight="1">
      <c r="B354" s="33"/>
      <c r="C354" s="173" t="s">
        <v>518</v>
      </c>
      <c r="D354" s="173" t="s">
        <v>132</v>
      </c>
      <c r="E354" s="174" t="s">
        <v>519</v>
      </c>
      <c r="F354" s="175" t="s">
        <v>520</v>
      </c>
      <c r="G354" s="176" t="s">
        <v>135</v>
      </c>
      <c r="H354" s="177">
        <v>46.3</v>
      </c>
      <c r="I354" s="178"/>
      <c r="J354" s="179">
        <f>ROUND(I354*H354,2)</f>
        <v>0</v>
      </c>
      <c r="K354" s="175" t="s">
        <v>136</v>
      </c>
      <c r="L354" s="37"/>
      <c r="M354" s="180" t="s">
        <v>19</v>
      </c>
      <c r="N354" s="181" t="s">
        <v>45</v>
      </c>
      <c r="O354" s="59"/>
      <c r="P354" s="182">
        <f>O354*H354</f>
        <v>0</v>
      </c>
      <c r="Q354" s="182">
        <v>2.7599999999999999E-3</v>
      </c>
      <c r="R354" s="182">
        <f>Q354*H354</f>
        <v>0.12778799999999998</v>
      </c>
      <c r="S354" s="182">
        <v>0</v>
      </c>
      <c r="T354" s="183">
        <f>S354*H354</f>
        <v>0</v>
      </c>
      <c r="AR354" s="16" t="s">
        <v>137</v>
      </c>
      <c r="AT354" s="16" t="s">
        <v>132</v>
      </c>
      <c r="AU354" s="16" t="s">
        <v>138</v>
      </c>
      <c r="AY354" s="16" t="s">
        <v>130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138</v>
      </c>
      <c r="BK354" s="184">
        <f>ROUND(I354*H354,2)</f>
        <v>0</v>
      </c>
      <c r="BL354" s="16" t="s">
        <v>137</v>
      </c>
      <c r="BM354" s="16" t="s">
        <v>521</v>
      </c>
    </row>
    <row r="355" spans="2:65" s="1" customFormat="1" ht="10.199999999999999">
      <c r="B355" s="33"/>
      <c r="C355" s="34"/>
      <c r="D355" s="185" t="s">
        <v>140</v>
      </c>
      <c r="E355" s="34"/>
      <c r="F355" s="186" t="s">
        <v>522</v>
      </c>
      <c r="G355" s="34"/>
      <c r="H355" s="34"/>
      <c r="I355" s="102"/>
      <c r="J355" s="34"/>
      <c r="K355" s="34"/>
      <c r="L355" s="37"/>
      <c r="M355" s="187"/>
      <c r="N355" s="59"/>
      <c r="O355" s="59"/>
      <c r="P355" s="59"/>
      <c r="Q355" s="59"/>
      <c r="R355" s="59"/>
      <c r="S355" s="59"/>
      <c r="T355" s="60"/>
      <c r="AT355" s="16" t="s">
        <v>140</v>
      </c>
      <c r="AU355" s="16" t="s">
        <v>138</v>
      </c>
    </row>
    <row r="356" spans="2:65" s="10" customFormat="1" ht="22.8" customHeight="1">
      <c r="B356" s="157"/>
      <c r="C356" s="158"/>
      <c r="D356" s="159" t="s">
        <v>72</v>
      </c>
      <c r="E356" s="171" t="s">
        <v>523</v>
      </c>
      <c r="F356" s="171" t="s">
        <v>524</v>
      </c>
      <c r="G356" s="158"/>
      <c r="H356" s="158"/>
      <c r="I356" s="161"/>
      <c r="J356" s="172">
        <f>BK356</f>
        <v>0</v>
      </c>
      <c r="K356" s="158"/>
      <c r="L356" s="163"/>
      <c r="M356" s="164"/>
      <c r="N356" s="165"/>
      <c r="O356" s="165"/>
      <c r="P356" s="166">
        <f>SUM(P357:P367)</f>
        <v>0</v>
      </c>
      <c r="Q356" s="165"/>
      <c r="R356" s="166">
        <f>SUM(R357:R367)</f>
        <v>0</v>
      </c>
      <c r="S356" s="165"/>
      <c r="T356" s="167">
        <f>SUM(T357:T367)</f>
        <v>0</v>
      </c>
      <c r="AR356" s="168" t="s">
        <v>81</v>
      </c>
      <c r="AT356" s="169" t="s">
        <v>72</v>
      </c>
      <c r="AU356" s="169" t="s">
        <v>81</v>
      </c>
      <c r="AY356" s="168" t="s">
        <v>130</v>
      </c>
      <c r="BK356" s="170">
        <f>SUM(BK357:BK367)</f>
        <v>0</v>
      </c>
    </row>
    <row r="357" spans="2:65" s="1" customFormat="1" ht="20.399999999999999" customHeight="1">
      <c r="B357" s="33"/>
      <c r="C357" s="173" t="s">
        <v>525</v>
      </c>
      <c r="D357" s="173" t="s">
        <v>132</v>
      </c>
      <c r="E357" s="174" t="s">
        <v>526</v>
      </c>
      <c r="F357" s="175" t="s">
        <v>527</v>
      </c>
      <c r="G357" s="176" t="s">
        <v>185</v>
      </c>
      <c r="H357" s="177">
        <v>29.963000000000001</v>
      </c>
      <c r="I357" s="178"/>
      <c r="J357" s="179">
        <f>ROUND(I357*H357,2)</f>
        <v>0</v>
      </c>
      <c r="K357" s="175" t="s">
        <v>136</v>
      </c>
      <c r="L357" s="37"/>
      <c r="M357" s="180" t="s">
        <v>19</v>
      </c>
      <c r="N357" s="181" t="s">
        <v>45</v>
      </c>
      <c r="O357" s="59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AR357" s="16" t="s">
        <v>137</v>
      </c>
      <c r="AT357" s="16" t="s">
        <v>132</v>
      </c>
      <c r="AU357" s="16" t="s">
        <v>138</v>
      </c>
      <c r="AY357" s="16" t="s">
        <v>130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6" t="s">
        <v>138</v>
      </c>
      <c r="BK357" s="184">
        <f>ROUND(I357*H357,2)</f>
        <v>0</v>
      </c>
      <c r="BL357" s="16" t="s">
        <v>137</v>
      </c>
      <c r="BM357" s="16" t="s">
        <v>528</v>
      </c>
    </row>
    <row r="358" spans="2:65" s="1" customFormat="1" ht="19.2">
      <c r="B358" s="33"/>
      <c r="C358" s="34"/>
      <c r="D358" s="185" t="s">
        <v>140</v>
      </c>
      <c r="E358" s="34"/>
      <c r="F358" s="186" t="s">
        <v>529</v>
      </c>
      <c r="G358" s="34"/>
      <c r="H358" s="34"/>
      <c r="I358" s="102"/>
      <c r="J358" s="34"/>
      <c r="K358" s="34"/>
      <c r="L358" s="37"/>
      <c r="M358" s="187"/>
      <c r="N358" s="59"/>
      <c r="O358" s="59"/>
      <c r="P358" s="59"/>
      <c r="Q358" s="59"/>
      <c r="R358" s="59"/>
      <c r="S358" s="59"/>
      <c r="T358" s="60"/>
      <c r="AT358" s="16" t="s">
        <v>140</v>
      </c>
      <c r="AU358" s="16" t="s">
        <v>138</v>
      </c>
    </row>
    <row r="359" spans="2:65" s="1" customFormat="1" ht="20.399999999999999" customHeight="1">
      <c r="B359" s="33"/>
      <c r="C359" s="173" t="s">
        <v>530</v>
      </c>
      <c r="D359" s="173" t="s">
        <v>132</v>
      </c>
      <c r="E359" s="174" t="s">
        <v>531</v>
      </c>
      <c r="F359" s="175" t="s">
        <v>532</v>
      </c>
      <c r="G359" s="176" t="s">
        <v>185</v>
      </c>
      <c r="H359" s="177">
        <v>29.963000000000001</v>
      </c>
      <c r="I359" s="178"/>
      <c r="J359" s="179">
        <f>ROUND(I359*H359,2)</f>
        <v>0</v>
      </c>
      <c r="K359" s="175" t="s">
        <v>136</v>
      </c>
      <c r="L359" s="37"/>
      <c r="M359" s="180" t="s">
        <v>19</v>
      </c>
      <c r="N359" s="181" t="s">
        <v>45</v>
      </c>
      <c r="O359" s="59"/>
      <c r="P359" s="182">
        <f>O359*H359</f>
        <v>0</v>
      </c>
      <c r="Q359" s="182">
        <v>0</v>
      </c>
      <c r="R359" s="182">
        <f>Q359*H359</f>
        <v>0</v>
      </c>
      <c r="S359" s="182">
        <v>0</v>
      </c>
      <c r="T359" s="183">
        <f>S359*H359</f>
        <v>0</v>
      </c>
      <c r="AR359" s="16" t="s">
        <v>137</v>
      </c>
      <c r="AT359" s="16" t="s">
        <v>132</v>
      </c>
      <c r="AU359" s="16" t="s">
        <v>138</v>
      </c>
      <c r="AY359" s="16" t="s">
        <v>130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6" t="s">
        <v>138</v>
      </c>
      <c r="BK359" s="184">
        <f>ROUND(I359*H359,2)</f>
        <v>0</v>
      </c>
      <c r="BL359" s="16" t="s">
        <v>137</v>
      </c>
      <c r="BM359" s="16" t="s">
        <v>533</v>
      </c>
    </row>
    <row r="360" spans="2:65" s="1" customFormat="1" ht="19.2">
      <c r="B360" s="33"/>
      <c r="C360" s="34"/>
      <c r="D360" s="185" t="s">
        <v>140</v>
      </c>
      <c r="E360" s="34"/>
      <c r="F360" s="186" t="s">
        <v>534</v>
      </c>
      <c r="G360" s="34"/>
      <c r="H360" s="34"/>
      <c r="I360" s="102"/>
      <c r="J360" s="34"/>
      <c r="K360" s="34"/>
      <c r="L360" s="37"/>
      <c r="M360" s="187"/>
      <c r="N360" s="59"/>
      <c r="O360" s="59"/>
      <c r="P360" s="59"/>
      <c r="Q360" s="59"/>
      <c r="R360" s="59"/>
      <c r="S360" s="59"/>
      <c r="T360" s="60"/>
      <c r="AT360" s="16" t="s">
        <v>140</v>
      </c>
      <c r="AU360" s="16" t="s">
        <v>138</v>
      </c>
    </row>
    <row r="361" spans="2:65" s="1" customFormat="1" ht="20.399999999999999" customHeight="1">
      <c r="B361" s="33"/>
      <c r="C361" s="173" t="s">
        <v>535</v>
      </c>
      <c r="D361" s="173" t="s">
        <v>132</v>
      </c>
      <c r="E361" s="174" t="s">
        <v>536</v>
      </c>
      <c r="F361" s="175" t="s">
        <v>537</v>
      </c>
      <c r="G361" s="176" t="s">
        <v>185</v>
      </c>
      <c r="H361" s="177">
        <v>29.963000000000001</v>
      </c>
      <c r="I361" s="178"/>
      <c r="J361" s="179">
        <f>ROUND(I361*H361,2)</f>
        <v>0</v>
      </c>
      <c r="K361" s="175" t="s">
        <v>136</v>
      </c>
      <c r="L361" s="37"/>
      <c r="M361" s="180" t="s">
        <v>19</v>
      </c>
      <c r="N361" s="181" t="s">
        <v>45</v>
      </c>
      <c r="O361" s="59"/>
      <c r="P361" s="182">
        <f>O361*H361</f>
        <v>0</v>
      </c>
      <c r="Q361" s="182">
        <v>0</v>
      </c>
      <c r="R361" s="182">
        <f>Q361*H361</f>
        <v>0</v>
      </c>
      <c r="S361" s="182">
        <v>0</v>
      </c>
      <c r="T361" s="183">
        <f>S361*H361</f>
        <v>0</v>
      </c>
      <c r="AR361" s="16" t="s">
        <v>137</v>
      </c>
      <c r="AT361" s="16" t="s">
        <v>132</v>
      </c>
      <c r="AU361" s="16" t="s">
        <v>138</v>
      </c>
      <c r="AY361" s="16" t="s">
        <v>130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6" t="s">
        <v>138</v>
      </c>
      <c r="BK361" s="184">
        <f>ROUND(I361*H361,2)</f>
        <v>0</v>
      </c>
      <c r="BL361" s="16" t="s">
        <v>137</v>
      </c>
      <c r="BM361" s="16" t="s">
        <v>538</v>
      </c>
    </row>
    <row r="362" spans="2:65" s="1" customFormat="1" ht="10.199999999999999">
      <c r="B362" s="33"/>
      <c r="C362" s="34"/>
      <c r="D362" s="185" t="s">
        <v>140</v>
      </c>
      <c r="E362" s="34"/>
      <c r="F362" s="186" t="s">
        <v>539</v>
      </c>
      <c r="G362" s="34"/>
      <c r="H362" s="34"/>
      <c r="I362" s="102"/>
      <c r="J362" s="34"/>
      <c r="K362" s="34"/>
      <c r="L362" s="37"/>
      <c r="M362" s="187"/>
      <c r="N362" s="59"/>
      <c r="O362" s="59"/>
      <c r="P362" s="59"/>
      <c r="Q362" s="59"/>
      <c r="R362" s="59"/>
      <c r="S362" s="59"/>
      <c r="T362" s="60"/>
      <c r="AT362" s="16" t="s">
        <v>140</v>
      </c>
      <c r="AU362" s="16" t="s">
        <v>138</v>
      </c>
    </row>
    <row r="363" spans="2:65" s="1" customFormat="1" ht="20.399999999999999" customHeight="1">
      <c r="B363" s="33"/>
      <c r="C363" s="173" t="s">
        <v>540</v>
      </c>
      <c r="D363" s="173" t="s">
        <v>132</v>
      </c>
      <c r="E363" s="174" t="s">
        <v>541</v>
      </c>
      <c r="F363" s="175" t="s">
        <v>542</v>
      </c>
      <c r="G363" s="176" t="s">
        <v>185</v>
      </c>
      <c r="H363" s="177">
        <v>149.815</v>
      </c>
      <c r="I363" s="178"/>
      <c r="J363" s="179">
        <f>ROUND(I363*H363,2)</f>
        <v>0</v>
      </c>
      <c r="K363" s="175" t="s">
        <v>543</v>
      </c>
      <c r="L363" s="37"/>
      <c r="M363" s="180" t="s">
        <v>19</v>
      </c>
      <c r="N363" s="181" t="s">
        <v>45</v>
      </c>
      <c r="O363" s="59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AR363" s="16" t="s">
        <v>137</v>
      </c>
      <c r="AT363" s="16" t="s">
        <v>132</v>
      </c>
      <c r="AU363" s="16" t="s">
        <v>138</v>
      </c>
      <c r="AY363" s="16" t="s">
        <v>130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6" t="s">
        <v>138</v>
      </c>
      <c r="BK363" s="184">
        <f>ROUND(I363*H363,2)</f>
        <v>0</v>
      </c>
      <c r="BL363" s="16" t="s">
        <v>137</v>
      </c>
      <c r="BM363" s="16" t="s">
        <v>544</v>
      </c>
    </row>
    <row r="364" spans="2:65" s="1" customFormat="1" ht="19.2">
      <c r="B364" s="33"/>
      <c r="C364" s="34"/>
      <c r="D364" s="185" t="s">
        <v>140</v>
      </c>
      <c r="E364" s="34"/>
      <c r="F364" s="186" t="s">
        <v>545</v>
      </c>
      <c r="G364" s="34"/>
      <c r="H364" s="34"/>
      <c r="I364" s="102"/>
      <c r="J364" s="34"/>
      <c r="K364" s="34"/>
      <c r="L364" s="37"/>
      <c r="M364" s="187"/>
      <c r="N364" s="59"/>
      <c r="O364" s="59"/>
      <c r="P364" s="59"/>
      <c r="Q364" s="59"/>
      <c r="R364" s="59"/>
      <c r="S364" s="59"/>
      <c r="T364" s="60"/>
      <c r="AT364" s="16" t="s">
        <v>140</v>
      </c>
      <c r="AU364" s="16" t="s">
        <v>138</v>
      </c>
    </row>
    <row r="365" spans="2:65" s="11" customFormat="1" ht="10.199999999999999">
      <c r="B365" s="188"/>
      <c r="C365" s="189"/>
      <c r="D365" s="185" t="s">
        <v>142</v>
      </c>
      <c r="E365" s="189"/>
      <c r="F365" s="191" t="s">
        <v>546</v>
      </c>
      <c r="G365" s="189"/>
      <c r="H365" s="192">
        <v>149.815</v>
      </c>
      <c r="I365" s="193"/>
      <c r="J365" s="189"/>
      <c r="K365" s="189"/>
      <c r="L365" s="194"/>
      <c r="M365" s="195"/>
      <c r="N365" s="196"/>
      <c r="O365" s="196"/>
      <c r="P365" s="196"/>
      <c r="Q365" s="196"/>
      <c r="R365" s="196"/>
      <c r="S365" s="196"/>
      <c r="T365" s="197"/>
      <c r="AT365" s="198" t="s">
        <v>142</v>
      </c>
      <c r="AU365" s="198" t="s">
        <v>138</v>
      </c>
      <c r="AV365" s="11" t="s">
        <v>138</v>
      </c>
      <c r="AW365" s="11" t="s">
        <v>4</v>
      </c>
      <c r="AX365" s="11" t="s">
        <v>81</v>
      </c>
      <c r="AY365" s="198" t="s">
        <v>130</v>
      </c>
    </row>
    <row r="366" spans="2:65" s="1" customFormat="1" ht="20.399999999999999" customHeight="1">
      <c r="B366" s="33"/>
      <c r="C366" s="173" t="s">
        <v>547</v>
      </c>
      <c r="D366" s="173" t="s">
        <v>132</v>
      </c>
      <c r="E366" s="174" t="s">
        <v>548</v>
      </c>
      <c r="F366" s="175" t="s">
        <v>549</v>
      </c>
      <c r="G366" s="176" t="s">
        <v>185</v>
      </c>
      <c r="H366" s="177">
        <v>29.963000000000001</v>
      </c>
      <c r="I366" s="178"/>
      <c r="J366" s="179">
        <f>ROUND(I366*H366,2)</f>
        <v>0</v>
      </c>
      <c r="K366" s="175" t="s">
        <v>543</v>
      </c>
      <c r="L366" s="37"/>
      <c r="M366" s="180" t="s">
        <v>19</v>
      </c>
      <c r="N366" s="181" t="s">
        <v>45</v>
      </c>
      <c r="O366" s="59"/>
      <c r="P366" s="182">
        <f>O366*H366</f>
        <v>0</v>
      </c>
      <c r="Q366" s="182">
        <v>0</v>
      </c>
      <c r="R366" s="182">
        <f>Q366*H366</f>
        <v>0</v>
      </c>
      <c r="S366" s="182">
        <v>0</v>
      </c>
      <c r="T366" s="183">
        <f>S366*H366</f>
        <v>0</v>
      </c>
      <c r="AR366" s="16" t="s">
        <v>137</v>
      </c>
      <c r="AT366" s="16" t="s">
        <v>132</v>
      </c>
      <c r="AU366" s="16" t="s">
        <v>138</v>
      </c>
      <c r="AY366" s="16" t="s">
        <v>130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6" t="s">
        <v>138</v>
      </c>
      <c r="BK366" s="184">
        <f>ROUND(I366*H366,2)</f>
        <v>0</v>
      </c>
      <c r="BL366" s="16" t="s">
        <v>137</v>
      </c>
      <c r="BM366" s="16" t="s">
        <v>550</v>
      </c>
    </row>
    <row r="367" spans="2:65" s="1" customFormat="1" ht="10.199999999999999">
      <c r="B367" s="33"/>
      <c r="C367" s="34"/>
      <c r="D367" s="185" t="s">
        <v>140</v>
      </c>
      <c r="E367" s="34"/>
      <c r="F367" s="186" t="s">
        <v>551</v>
      </c>
      <c r="G367" s="34"/>
      <c r="H367" s="34"/>
      <c r="I367" s="102"/>
      <c r="J367" s="34"/>
      <c r="K367" s="34"/>
      <c r="L367" s="37"/>
      <c r="M367" s="187"/>
      <c r="N367" s="59"/>
      <c r="O367" s="59"/>
      <c r="P367" s="59"/>
      <c r="Q367" s="59"/>
      <c r="R367" s="59"/>
      <c r="S367" s="59"/>
      <c r="T367" s="60"/>
      <c r="AT367" s="16" t="s">
        <v>140</v>
      </c>
      <c r="AU367" s="16" t="s">
        <v>138</v>
      </c>
    </row>
    <row r="368" spans="2:65" s="10" customFormat="1" ht="22.8" customHeight="1">
      <c r="B368" s="157"/>
      <c r="C368" s="158"/>
      <c r="D368" s="159" t="s">
        <v>72</v>
      </c>
      <c r="E368" s="171" t="s">
        <v>552</v>
      </c>
      <c r="F368" s="171" t="s">
        <v>553</v>
      </c>
      <c r="G368" s="158"/>
      <c r="H368" s="158"/>
      <c r="I368" s="161"/>
      <c r="J368" s="172">
        <f>BK368</f>
        <v>0</v>
      </c>
      <c r="K368" s="158"/>
      <c r="L368" s="163"/>
      <c r="M368" s="164"/>
      <c r="N368" s="165"/>
      <c r="O368" s="165"/>
      <c r="P368" s="166">
        <f>SUM(P369:P370)</f>
        <v>0</v>
      </c>
      <c r="Q368" s="165"/>
      <c r="R368" s="166">
        <f>SUM(R369:R370)</f>
        <v>0</v>
      </c>
      <c r="S368" s="165"/>
      <c r="T368" s="167">
        <f>SUM(T369:T370)</f>
        <v>0</v>
      </c>
      <c r="AR368" s="168" t="s">
        <v>81</v>
      </c>
      <c r="AT368" s="169" t="s">
        <v>72</v>
      </c>
      <c r="AU368" s="169" t="s">
        <v>81</v>
      </c>
      <c r="AY368" s="168" t="s">
        <v>130</v>
      </c>
      <c r="BK368" s="170">
        <f>SUM(BK369:BK370)</f>
        <v>0</v>
      </c>
    </row>
    <row r="369" spans="2:65" s="1" customFormat="1" ht="20.399999999999999" customHeight="1">
      <c r="B369" s="33"/>
      <c r="C369" s="173" t="s">
        <v>554</v>
      </c>
      <c r="D369" s="173" t="s">
        <v>132</v>
      </c>
      <c r="E369" s="174" t="s">
        <v>555</v>
      </c>
      <c r="F369" s="175" t="s">
        <v>556</v>
      </c>
      <c r="G369" s="176" t="s">
        <v>185</v>
      </c>
      <c r="H369" s="177">
        <v>33.695999999999998</v>
      </c>
      <c r="I369" s="178"/>
      <c r="J369" s="179">
        <f>ROUND(I369*H369,2)</f>
        <v>0</v>
      </c>
      <c r="K369" s="175" t="s">
        <v>136</v>
      </c>
      <c r="L369" s="37"/>
      <c r="M369" s="180" t="s">
        <v>19</v>
      </c>
      <c r="N369" s="181" t="s">
        <v>45</v>
      </c>
      <c r="O369" s="59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AR369" s="16" t="s">
        <v>137</v>
      </c>
      <c r="AT369" s="16" t="s">
        <v>132</v>
      </c>
      <c r="AU369" s="16" t="s">
        <v>138</v>
      </c>
      <c r="AY369" s="16" t="s">
        <v>130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6" t="s">
        <v>138</v>
      </c>
      <c r="BK369" s="184">
        <f>ROUND(I369*H369,2)</f>
        <v>0</v>
      </c>
      <c r="BL369" s="16" t="s">
        <v>137</v>
      </c>
      <c r="BM369" s="16" t="s">
        <v>557</v>
      </c>
    </row>
    <row r="370" spans="2:65" s="1" customFormat="1" ht="19.2">
      <c r="B370" s="33"/>
      <c r="C370" s="34"/>
      <c r="D370" s="185" t="s">
        <v>140</v>
      </c>
      <c r="E370" s="34"/>
      <c r="F370" s="186" t="s">
        <v>558</v>
      </c>
      <c r="G370" s="34"/>
      <c r="H370" s="34"/>
      <c r="I370" s="102"/>
      <c r="J370" s="34"/>
      <c r="K370" s="34"/>
      <c r="L370" s="37"/>
      <c r="M370" s="187"/>
      <c r="N370" s="59"/>
      <c r="O370" s="59"/>
      <c r="P370" s="59"/>
      <c r="Q370" s="59"/>
      <c r="R370" s="59"/>
      <c r="S370" s="59"/>
      <c r="T370" s="60"/>
      <c r="AT370" s="16" t="s">
        <v>140</v>
      </c>
      <c r="AU370" s="16" t="s">
        <v>138</v>
      </c>
    </row>
    <row r="371" spans="2:65" s="10" customFormat="1" ht="25.95" customHeight="1">
      <c r="B371" s="157"/>
      <c r="C371" s="158"/>
      <c r="D371" s="159" t="s">
        <v>72</v>
      </c>
      <c r="E371" s="160" t="s">
        <v>559</v>
      </c>
      <c r="F371" s="160" t="s">
        <v>560</v>
      </c>
      <c r="G371" s="158"/>
      <c r="H371" s="158"/>
      <c r="I371" s="161"/>
      <c r="J371" s="162">
        <f>BK371</f>
        <v>0</v>
      </c>
      <c r="K371" s="158"/>
      <c r="L371" s="163"/>
      <c r="M371" s="164"/>
      <c r="N371" s="165"/>
      <c r="O371" s="165"/>
      <c r="P371" s="166">
        <f>P372+P381+P384+P390+P402+P455+P462+P472+P507+P519</f>
        <v>0</v>
      </c>
      <c r="Q371" s="165"/>
      <c r="R371" s="166">
        <f>R372+R381+R384+R390+R402+R455+R462+R472+R507+R519</f>
        <v>48.298003690000009</v>
      </c>
      <c r="S371" s="165"/>
      <c r="T371" s="167">
        <f>T372+T381+T384+T390+T402+T455+T462+T472+T507+T519</f>
        <v>16.746399270000001</v>
      </c>
      <c r="AR371" s="168" t="s">
        <v>138</v>
      </c>
      <c r="AT371" s="169" t="s">
        <v>72</v>
      </c>
      <c r="AU371" s="169" t="s">
        <v>73</v>
      </c>
      <c r="AY371" s="168" t="s">
        <v>130</v>
      </c>
      <c r="BK371" s="170">
        <f>BK372+BK381+BK384+BK390+BK402+BK455+BK462+BK472+BK507+BK519</f>
        <v>0</v>
      </c>
    </row>
    <row r="372" spans="2:65" s="10" customFormat="1" ht="22.8" customHeight="1">
      <c r="B372" s="157"/>
      <c r="C372" s="158"/>
      <c r="D372" s="159" t="s">
        <v>72</v>
      </c>
      <c r="E372" s="171" t="s">
        <v>561</v>
      </c>
      <c r="F372" s="171" t="s">
        <v>562</v>
      </c>
      <c r="G372" s="158"/>
      <c r="H372" s="158"/>
      <c r="I372" s="161"/>
      <c r="J372" s="172">
        <f>BK372</f>
        <v>0</v>
      </c>
      <c r="K372" s="158"/>
      <c r="L372" s="163"/>
      <c r="M372" s="164"/>
      <c r="N372" s="165"/>
      <c r="O372" s="165"/>
      <c r="P372" s="166">
        <f>SUM(P373:P380)</f>
        <v>0</v>
      </c>
      <c r="Q372" s="165"/>
      <c r="R372" s="166">
        <f>SUM(R373:R380)</f>
        <v>3.8445880000000003</v>
      </c>
      <c r="S372" s="165"/>
      <c r="T372" s="167">
        <f>SUM(T373:T380)</f>
        <v>0</v>
      </c>
      <c r="AR372" s="168" t="s">
        <v>138</v>
      </c>
      <c r="AT372" s="169" t="s">
        <v>72</v>
      </c>
      <c r="AU372" s="169" t="s">
        <v>81</v>
      </c>
      <c r="AY372" s="168" t="s">
        <v>130</v>
      </c>
      <c r="BK372" s="170">
        <f>SUM(BK373:BK380)</f>
        <v>0</v>
      </c>
    </row>
    <row r="373" spans="2:65" s="1" customFormat="1" ht="20.399999999999999" customHeight="1">
      <c r="B373" s="33"/>
      <c r="C373" s="173" t="s">
        <v>563</v>
      </c>
      <c r="D373" s="173" t="s">
        <v>132</v>
      </c>
      <c r="E373" s="174" t="s">
        <v>564</v>
      </c>
      <c r="F373" s="175" t="s">
        <v>565</v>
      </c>
      <c r="G373" s="176" t="s">
        <v>135</v>
      </c>
      <c r="H373" s="177">
        <v>800.95600000000002</v>
      </c>
      <c r="I373" s="178"/>
      <c r="J373" s="179">
        <f>ROUND(I373*H373,2)</f>
        <v>0</v>
      </c>
      <c r="K373" s="175" t="s">
        <v>136</v>
      </c>
      <c r="L373" s="37"/>
      <c r="M373" s="180" t="s">
        <v>19</v>
      </c>
      <c r="N373" s="181" t="s">
        <v>45</v>
      </c>
      <c r="O373" s="59"/>
      <c r="P373" s="182">
        <f>O373*H373</f>
        <v>0</v>
      </c>
      <c r="Q373" s="182">
        <v>0</v>
      </c>
      <c r="R373" s="182">
        <f>Q373*H373</f>
        <v>0</v>
      </c>
      <c r="S373" s="182">
        <v>0</v>
      </c>
      <c r="T373" s="183">
        <f>S373*H373</f>
        <v>0</v>
      </c>
      <c r="AR373" s="16" t="s">
        <v>230</v>
      </c>
      <c r="AT373" s="16" t="s">
        <v>132</v>
      </c>
      <c r="AU373" s="16" t="s">
        <v>138</v>
      </c>
      <c r="AY373" s="16" t="s">
        <v>130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6" t="s">
        <v>138</v>
      </c>
      <c r="BK373" s="184">
        <f>ROUND(I373*H373,2)</f>
        <v>0</v>
      </c>
      <c r="BL373" s="16" t="s">
        <v>230</v>
      </c>
      <c r="BM373" s="16" t="s">
        <v>566</v>
      </c>
    </row>
    <row r="374" spans="2:65" s="1" customFormat="1" ht="19.2">
      <c r="B374" s="33"/>
      <c r="C374" s="34"/>
      <c r="D374" s="185" t="s">
        <v>140</v>
      </c>
      <c r="E374" s="34"/>
      <c r="F374" s="186" t="s">
        <v>567</v>
      </c>
      <c r="G374" s="34"/>
      <c r="H374" s="34"/>
      <c r="I374" s="102"/>
      <c r="J374" s="34"/>
      <c r="K374" s="34"/>
      <c r="L374" s="37"/>
      <c r="M374" s="187"/>
      <c r="N374" s="59"/>
      <c r="O374" s="59"/>
      <c r="P374" s="59"/>
      <c r="Q374" s="59"/>
      <c r="R374" s="59"/>
      <c r="S374" s="59"/>
      <c r="T374" s="60"/>
      <c r="AT374" s="16" t="s">
        <v>140</v>
      </c>
      <c r="AU374" s="16" t="s">
        <v>138</v>
      </c>
    </row>
    <row r="375" spans="2:65" s="11" customFormat="1" ht="10.199999999999999">
      <c r="B375" s="188"/>
      <c r="C375" s="189"/>
      <c r="D375" s="185" t="s">
        <v>142</v>
      </c>
      <c r="E375" s="190" t="s">
        <v>19</v>
      </c>
      <c r="F375" s="191" t="s">
        <v>568</v>
      </c>
      <c r="G375" s="189"/>
      <c r="H375" s="192">
        <v>800.95600000000002</v>
      </c>
      <c r="I375" s="193"/>
      <c r="J375" s="189"/>
      <c r="K375" s="189"/>
      <c r="L375" s="194"/>
      <c r="M375" s="195"/>
      <c r="N375" s="196"/>
      <c r="O375" s="196"/>
      <c r="P375" s="196"/>
      <c r="Q375" s="196"/>
      <c r="R375" s="196"/>
      <c r="S375" s="196"/>
      <c r="T375" s="197"/>
      <c r="AT375" s="198" t="s">
        <v>142</v>
      </c>
      <c r="AU375" s="198" t="s">
        <v>138</v>
      </c>
      <c r="AV375" s="11" t="s">
        <v>138</v>
      </c>
      <c r="AW375" s="11" t="s">
        <v>34</v>
      </c>
      <c r="AX375" s="11" t="s">
        <v>81</v>
      </c>
      <c r="AY375" s="198" t="s">
        <v>130</v>
      </c>
    </row>
    <row r="376" spans="2:65" s="1" customFormat="1" ht="20.399999999999999" customHeight="1">
      <c r="B376" s="33"/>
      <c r="C376" s="199" t="s">
        <v>569</v>
      </c>
      <c r="D376" s="199" t="s">
        <v>166</v>
      </c>
      <c r="E376" s="200" t="s">
        <v>570</v>
      </c>
      <c r="F376" s="201" t="s">
        <v>571</v>
      </c>
      <c r="G376" s="202" t="s">
        <v>135</v>
      </c>
      <c r="H376" s="203">
        <v>961.14700000000005</v>
      </c>
      <c r="I376" s="204"/>
      <c r="J376" s="205">
        <f>ROUND(I376*H376,2)</f>
        <v>0</v>
      </c>
      <c r="K376" s="201" t="s">
        <v>136</v>
      </c>
      <c r="L376" s="206"/>
      <c r="M376" s="207" t="s">
        <v>19</v>
      </c>
      <c r="N376" s="208" t="s">
        <v>45</v>
      </c>
      <c r="O376" s="59"/>
      <c r="P376" s="182">
        <f>O376*H376</f>
        <v>0</v>
      </c>
      <c r="Q376" s="182">
        <v>4.0000000000000001E-3</v>
      </c>
      <c r="R376" s="182">
        <f>Q376*H376</f>
        <v>3.8445880000000003</v>
      </c>
      <c r="S376" s="182">
        <v>0</v>
      </c>
      <c r="T376" s="183">
        <f>S376*H376</f>
        <v>0</v>
      </c>
      <c r="AR376" s="16" t="s">
        <v>329</v>
      </c>
      <c r="AT376" s="16" t="s">
        <v>166</v>
      </c>
      <c r="AU376" s="16" t="s">
        <v>138</v>
      </c>
      <c r="AY376" s="16" t="s">
        <v>130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6" t="s">
        <v>138</v>
      </c>
      <c r="BK376" s="184">
        <f>ROUND(I376*H376,2)</f>
        <v>0</v>
      </c>
      <c r="BL376" s="16" t="s">
        <v>230</v>
      </c>
      <c r="BM376" s="16" t="s">
        <v>572</v>
      </c>
    </row>
    <row r="377" spans="2:65" s="1" customFormat="1" ht="10.199999999999999">
      <c r="B377" s="33"/>
      <c r="C377" s="34"/>
      <c r="D377" s="185" t="s">
        <v>140</v>
      </c>
      <c r="E377" s="34"/>
      <c r="F377" s="186" t="s">
        <v>571</v>
      </c>
      <c r="G377" s="34"/>
      <c r="H377" s="34"/>
      <c r="I377" s="102"/>
      <c r="J377" s="34"/>
      <c r="K377" s="34"/>
      <c r="L377" s="37"/>
      <c r="M377" s="187"/>
      <c r="N377" s="59"/>
      <c r="O377" s="59"/>
      <c r="P377" s="59"/>
      <c r="Q377" s="59"/>
      <c r="R377" s="59"/>
      <c r="S377" s="59"/>
      <c r="T377" s="60"/>
      <c r="AT377" s="16" t="s">
        <v>140</v>
      </c>
      <c r="AU377" s="16" t="s">
        <v>138</v>
      </c>
    </row>
    <row r="378" spans="2:65" s="11" customFormat="1" ht="10.199999999999999">
      <c r="B378" s="188"/>
      <c r="C378" s="189"/>
      <c r="D378" s="185" t="s">
        <v>142</v>
      </c>
      <c r="E378" s="189"/>
      <c r="F378" s="191" t="s">
        <v>573</v>
      </c>
      <c r="G378" s="189"/>
      <c r="H378" s="192">
        <v>961.14700000000005</v>
      </c>
      <c r="I378" s="193"/>
      <c r="J378" s="189"/>
      <c r="K378" s="189"/>
      <c r="L378" s="194"/>
      <c r="M378" s="195"/>
      <c r="N378" s="196"/>
      <c r="O378" s="196"/>
      <c r="P378" s="196"/>
      <c r="Q378" s="196"/>
      <c r="R378" s="196"/>
      <c r="S378" s="196"/>
      <c r="T378" s="197"/>
      <c r="AT378" s="198" t="s">
        <v>142</v>
      </c>
      <c r="AU378" s="198" t="s">
        <v>138</v>
      </c>
      <c r="AV378" s="11" t="s">
        <v>138</v>
      </c>
      <c r="AW378" s="11" t="s">
        <v>4</v>
      </c>
      <c r="AX378" s="11" t="s">
        <v>81</v>
      </c>
      <c r="AY378" s="198" t="s">
        <v>130</v>
      </c>
    </row>
    <row r="379" spans="2:65" s="1" customFormat="1" ht="20.399999999999999" customHeight="1">
      <c r="B379" s="33"/>
      <c r="C379" s="173" t="s">
        <v>574</v>
      </c>
      <c r="D379" s="173" t="s">
        <v>132</v>
      </c>
      <c r="E379" s="174" t="s">
        <v>575</v>
      </c>
      <c r="F379" s="175" t="s">
        <v>576</v>
      </c>
      <c r="G379" s="176" t="s">
        <v>185</v>
      </c>
      <c r="H379" s="177">
        <v>3.8450000000000002</v>
      </c>
      <c r="I379" s="178"/>
      <c r="J379" s="179">
        <f>ROUND(I379*H379,2)</f>
        <v>0</v>
      </c>
      <c r="K379" s="175" t="s">
        <v>136</v>
      </c>
      <c r="L379" s="37"/>
      <c r="M379" s="180" t="s">
        <v>19</v>
      </c>
      <c r="N379" s="181" t="s">
        <v>45</v>
      </c>
      <c r="O379" s="59"/>
      <c r="P379" s="182">
        <f>O379*H379</f>
        <v>0</v>
      </c>
      <c r="Q379" s="182">
        <v>0</v>
      </c>
      <c r="R379" s="182">
        <f>Q379*H379</f>
        <v>0</v>
      </c>
      <c r="S379" s="182">
        <v>0</v>
      </c>
      <c r="T379" s="183">
        <f>S379*H379</f>
        <v>0</v>
      </c>
      <c r="AR379" s="16" t="s">
        <v>230</v>
      </c>
      <c r="AT379" s="16" t="s">
        <v>132</v>
      </c>
      <c r="AU379" s="16" t="s">
        <v>138</v>
      </c>
      <c r="AY379" s="16" t="s">
        <v>130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6" t="s">
        <v>138</v>
      </c>
      <c r="BK379" s="184">
        <f>ROUND(I379*H379,2)</f>
        <v>0</v>
      </c>
      <c r="BL379" s="16" t="s">
        <v>230</v>
      </c>
      <c r="BM379" s="16" t="s">
        <v>577</v>
      </c>
    </row>
    <row r="380" spans="2:65" s="1" customFormat="1" ht="19.2">
      <c r="B380" s="33"/>
      <c r="C380" s="34"/>
      <c r="D380" s="185" t="s">
        <v>140</v>
      </c>
      <c r="E380" s="34"/>
      <c r="F380" s="186" t="s">
        <v>578</v>
      </c>
      <c r="G380" s="34"/>
      <c r="H380" s="34"/>
      <c r="I380" s="102"/>
      <c r="J380" s="34"/>
      <c r="K380" s="34"/>
      <c r="L380" s="37"/>
      <c r="M380" s="187"/>
      <c r="N380" s="59"/>
      <c r="O380" s="59"/>
      <c r="P380" s="59"/>
      <c r="Q380" s="59"/>
      <c r="R380" s="59"/>
      <c r="S380" s="59"/>
      <c r="T380" s="60"/>
      <c r="AT380" s="16" t="s">
        <v>140</v>
      </c>
      <c r="AU380" s="16" t="s">
        <v>138</v>
      </c>
    </row>
    <row r="381" spans="2:65" s="10" customFormat="1" ht="22.8" customHeight="1">
      <c r="B381" s="157"/>
      <c r="C381" s="158"/>
      <c r="D381" s="159" t="s">
        <v>72</v>
      </c>
      <c r="E381" s="171" t="s">
        <v>579</v>
      </c>
      <c r="F381" s="171" t="s">
        <v>580</v>
      </c>
      <c r="G381" s="158"/>
      <c r="H381" s="158"/>
      <c r="I381" s="161"/>
      <c r="J381" s="172">
        <f>BK381</f>
        <v>0</v>
      </c>
      <c r="K381" s="158"/>
      <c r="L381" s="163"/>
      <c r="M381" s="164"/>
      <c r="N381" s="165"/>
      <c r="O381" s="165"/>
      <c r="P381" s="166">
        <f>SUM(P382:P383)</f>
        <v>0</v>
      </c>
      <c r="Q381" s="165"/>
      <c r="R381" s="166">
        <f>SUM(R382:R383)</f>
        <v>0</v>
      </c>
      <c r="S381" s="165"/>
      <c r="T381" s="167">
        <f>SUM(T382:T383)</f>
        <v>0</v>
      </c>
      <c r="AR381" s="168" t="s">
        <v>138</v>
      </c>
      <c r="AT381" s="169" t="s">
        <v>72</v>
      </c>
      <c r="AU381" s="169" t="s">
        <v>81</v>
      </c>
      <c r="AY381" s="168" t="s">
        <v>130</v>
      </c>
      <c r="BK381" s="170">
        <f>SUM(BK382:BK383)</f>
        <v>0</v>
      </c>
    </row>
    <row r="382" spans="2:65" s="1" customFormat="1" ht="14.4" customHeight="1">
      <c r="B382" s="33"/>
      <c r="C382" s="173" t="s">
        <v>581</v>
      </c>
      <c r="D382" s="173" t="s">
        <v>132</v>
      </c>
      <c r="E382" s="174" t="s">
        <v>582</v>
      </c>
      <c r="F382" s="175" t="s">
        <v>583</v>
      </c>
      <c r="G382" s="176" t="s">
        <v>584</v>
      </c>
      <c r="H382" s="177">
        <v>1</v>
      </c>
      <c r="I382" s="178"/>
      <c r="J382" s="179">
        <f>ROUND(I382*H382,2)</f>
        <v>0</v>
      </c>
      <c r="K382" s="175" t="s">
        <v>19</v>
      </c>
      <c r="L382" s="37"/>
      <c r="M382" s="180" t="s">
        <v>19</v>
      </c>
      <c r="N382" s="181" t="s">
        <v>45</v>
      </c>
      <c r="O382" s="59"/>
      <c r="P382" s="182">
        <f>O382*H382</f>
        <v>0</v>
      </c>
      <c r="Q382" s="182">
        <v>0</v>
      </c>
      <c r="R382" s="182">
        <f>Q382*H382</f>
        <v>0</v>
      </c>
      <c r="S382" s="182">
        <v>0</v>
      </c>
      <c r="T382" s="183">
        <f>S382*H382</f>
        <v>0</v>
      </c>
      <c r="AR382" s="16" t="s">
        <v>230</v>
      </c>
      <c r="AT382" s="16" t="s">
        <v>132</v>
      </c>
      <c r="AU382" s="16" t="s">
        <v>138</v>
      </c>
      <c r="AY382" s="16" t="s">
        <v>130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6" t="s">
        <v>138</v>
      </c>
      <c r="BK382" s="184">
        <f>ROUND(I382*H382,2)</f>
        <v>0</v>
      </c>
      <c r="BL382" s="16" t="s">
        <v>230</v>
      </c>
      <c r="BM382" s="16" t="s">
        <v>585</v>
      </c>
    </row>
    <row r="383" spans="2:65" s="1" customFormat="1" ht="10.199999999999999">
      <c r="B383" s="33"/>
      <c r="C383" s="34"/>
      <c r="D383" s="185" t="s">
        <v>140</v>
      </c>
      <c r="E383" s="34"/>
      <c r="F383" s="186" t="s">
        <v>583</v>
      </c>
      <c r="G383" s="34"/>
      <c r="H383" s="34"/>
      <c r="I383" s="102"/>
      <c r="J383" s="34"/>
      <c r="K383" s="34"/>
      <c r="L383" s="37"/>
      <c r="M383" s="187"/>
      <c r="N383" s="59"/>
      <c r="O383" s="59"/>
      <c r="P383" s="59"/>
      <c r="Q383" s="59"/>
      <c r="R383" s="59"/>
      <c r="S383" s="59"/>
      <c r="T383" s="60"/>
      <c r="AT383" s="16" t="s">
        <v>140</v>
      </c>
      <c r="AU383" s="16" t="s">
        <v>138</v>
      </c>
    </row>
    <row r="384" spans="2:65" s="10" customFormat="1" ht="22.8" customHeight="1">
      <c r="B384" s="157"/>
      <c r="C384" s="158"/>
      <c r="D384" s="159" t="s">
        <v>72</v>
      </c>
      <c r="E384" s="171" t="s">
        <v>586</v>
      </c>
      <c r="F384" s="171" t="s">
        <v>587</v>
      </c>
      <c r="G384" s="158"/>
      <c r="H384" s="158"/>
      <c r="I384" s="161"/>
      <c r="J384" s="172">
        <f>BK384</f>
        <v>0</v>
      </c>
      <c r="K384" s="158"/>
      <c r="L384" s="163"/>
      <c r="M384" s="164"/>
      <c r="N384" s="165"/>
      <c r="O384" s="165"/>
      <c r="P384" s="166">
        <f>SUM(P385:P389)</f>
        <v>0</v>
      </c>
      <c r="Q384" s="165"/>
      <c r="R384" s="166">
        <f>SUM(R385:R389)</f>
        <v>1.26E-2</v>
      </c>
      <c r="S384" s="165"/>
      <c r="T384" s="167">
        <f>SUM(T385:T389)</f>
        <v>0</v>
      </c>
      <c r="AR384" s="168" t="s">
        <v>138</v>
      </c>
      <c r="AT384" s="169" t="s">
        <v>72</v>
      </c>
      <c r="AU384" s="169" t="s">
        <v>81</v>
      </c>
      <c r="AY384" s="168" t="s">
        <v>130</v>
      </c>
      <c r="BK384" s="170">
        <f>SUM(BK385:BK389)</f>
        <v>0</v>
      </c>
    </row>
    <row r="385" spans="2:65" s="1" customFormat="1" ht="20.399999999999999" customHeight="1">
      <c r="B385" s="33"/>
      <c r="C385" s="173" t="s">
        <v>588</v>
      </c>
      <c r="D385" s="173" t="s">
        <v>132</v>
      </c>
      <c r="E385" s="174" t="s">
        <v>589</v>
      </c>
      <c r="F385" s="175" t="s">
        <v>590</v>
      </c>
      <c r="G385" s="176" t="s">
        <v>380</v>
      </c>
      <c r="H385" s="177">
        <v>3</v>
      </c>
      <c r="I385" s="178"/>
      <c r="J385" s="179">
        <f>ROUND(I385*H385,2)</f>
        <v>0</v>
      </c>
      <c r="K385" s="175" t="s">
        <v>136</v>
      </c>
      <c r="L385" s="37"/>
      <c r="M385" s="180" t="s">
        <v>19</v>
      </c>
      <c r="N385" s="181" t="s">
        <v>45</v>
      </c>
      <c r="O385" s="59"/>
      <c r="P385" s="182">
        <f>O385*H385</f>
        <v>0</v>
      </c>
      <c r="Q385" s="182">
        <v>0</v>
      </c>
      <c r="R385" s="182">
        <f>Q385*H385</f>
        <v>0</v>
      </c>
      <c r="S385" s="182">
        <v>0</v>
      </c>
      <c r="T385" s="183">
        <f>S385*H385</f>
        <v>0</v>
      </c>
      <c r="AR385" s="16" t="s">
        <v>230</v>
      </c>
      <c r="AT385" s="16" t="s">
        <v>132</v>
      </c>
      <c r="AU385" s="16" t="s">
        <v>138</v>
      </c>
      <c r="AY385" s="16" t="s">
        <v>130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6" t="s">
        <v>138</v>
      </c>
      <c r="BK385" s="184">
        <f>ROUND(I385*H385,2)</f>
        <v>0</v>
      </c>
      <c r="BL385" s="16" t="s">
        <v>230</v>
      </c>
      <c r="BM385" s="16" t="s">
        <v>591</v>
      </c>
    </row>
    <row r="386" spans="2:65" s="1" customFormat="1" ht="19.2">
      <c r="B386" s="33"/>
      <c r="C386" s="34"/>
      <c r="D386" s="185" t="s">
        <v>140</v>
      </c>
      <c r="E386" s="34"/>
      <c r="F386" s="186" t="s">
        <v>592</v>
      </c>
      <c r="G386" s="34"/>
      <c r="H386" s="34"/>
      <c r="I386" s="102"/>
      <c r="J386" s="34"/>
      <c r="K386" s="34"/>
      <c r="L386" s="37"/>
      <c r="M386" s="187"/>
      <c r="N386" s="59"/>
      <c r="O386" s="59"/>
      <c r="P386" s="59"/>
      <c r="Q386" s="59"/>
      <c r="R386" s="59"/>
      <c r="S386" s="59"/>
      <c r="T386" s="60"/>
      <c r="AT386" s="16" t="s">
        <v>140</v>
      </c>
      <c r="AU386" s="16" t="s">
        <v>138</v>
      </c>
    </row>
    <row r="387" spans="2:65" s="1" customFormat="1" ht="14.4" customHeight="1">
      <c r="B387" s="33"/>
      <c r="C387" s="199" t="s">
        <v>593</v>
      </c>
      <c r="D387" s="199" t="s">
        <v>166</v>
      </c>
      <c r="E387" s="200" t="s">
        <v>594</v>
      </c>
      <c r="F387" s="201" t="s">
        <v>595</v>
      </c>
      <c r="G387" s="202" t="s">
        <v>380</v>
      </c>
      <c r="H387" s="203">
        <v>3</v>
      </c>
      <c r="I387" s="204"/>
      <c r="J387" s="205">
        <f>ROUND(I387*H387,2)</f>
        <v>0</v>
      </c>
      <c r="K387" s="201" t="s">
        <v>19</v>
      </c>
      <c r="L387" s="206"/>
      <c r="M387" s="207" t="s">
        <v>19</v>
      </c>
      <c r="N387" s="208" t="s">
        <v>45</v>
      </c>
      <c r="O387" s="59"/>
      <c r="P387" s="182">
        <f>O387*H387</f>
        <v>0</v>
      </c>
      <c r="Q387" s="182">
        <v>4.1999999999999997E-3</v>
      </c>
      <c r="R387" s="182">
        <f>Q387*H387</f>
        <v>1.26E-2</v>
      </c>
      <c r="S387" s="182">
        <v>0</v>
      </c>
      <c r="T387" s="183">
        <f>S387*H387</f>
        <v>0</v>
      </c>
      <c r="AR387" s="16" t="s">
        <v>329</v>
      </c>
      <c r="AT387" s="16" t="s">
        <v>166</v>
      </c>
      <c r="AU387" s="16" t="s">
        <v>138</v>
      </c>
      <c r="AY387" s="16" t="s">
        <v>130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6" t="s">
        <v>138</v>
      </c>
      <c r="BK387" s="184">
        <f>ROUND(I387*H387,2)</f>
        <v>0</v>
      </c>
      <c r="BL387" s="16" t="s">
        <v>230</v>
      </c>
      <c r="BM387" s="16" t="s">
        <v>596</v>
      </c>
    </row>
    <row r="388" spans="2:65" s="1" customFormat="1" ht="10.199999999999999">
      <c r="B388" s="33"/>
      <c r="C388" s="34"/>
      <c r="D388" s="185" t="s">
        <v>140</v>
      </c>
      <c r="E388" s="34"/>
      <c r="F388" s="186" t="s">
        <v>595</v>
      </c>
      <c r="G388" s="34"/>
      <c r="H388" s="34"/>
      <c r="I388" s="102"/>
      <c r="J388" s="34"/>
      <c r="K388" s="34"/>
      <c r="L388" s="37"/>
      <c r="M388" s="187"/>
      <c r="N388" s="59"/>
      <c r="O388" s="59"/>
      <c r="P388" s="59"/>
      <c r="Q388" s="59"/>
      <c r="R388" s="59"/>
      <c r="S388" s="59"/>
      <c r="T388" s="60"/>
      <c r="AT388" s="16" t="s">
        <v>140</v>
      </c>
      <c r="AU388" s="16" t="s">
        <v>138</v>
      </c>
    </row>
    <row r="389" spans="2:65" s="11" customFormat="1" ht="10.199999999999999">
      <c r="B389" s="188"/>
      <c r="C389" s="189"/>
      <c r="D389" s="185" t="s">
        <v>142</v>
      </c>
      <c r="E389" s="189"/>
      <c r="F389" s="191" t="s">
        <v>597</v>
      </c>
      <c r="G389" s="189"/>
      <c r="H389" s="192">
        <v>3</v>
      </c>
      <c r="I389" s="193"/>
      <c r="J389" s="189"/>
      <c r="K389" s="189"/>
      <c r="L389" s="194"/>
      <c r="M389" s="195"/>
      <c r="N389" s="196"/>
      <c r="O389" s="196"/>
      <c r="P389" s="196"/>
      <c r="Q389" s="196"/>
      <c r="R389" s="196"/>
      <c r="S389" s="196"/>
      <c r="T389" s="197"/>
      <c r="AT389" s="198" t="s">
        <v>142</v>
      </c>
      <c r="AU389" s="198" t="s">
        <v>138</v>
      </c>
      <c r="AV389" s="11" t="s">
        <v>138</v>
      </c>
      <c r="AW389" s="11" t="s">
        <v>4</v>
      </c>
      <c r="AX389" s="11" t="s">
        <v>81</v>
      </c>
      <c r="AY389" s="198" t="s">
        <v>130</v>
      </c>
    </row>
    <row r="390" spans="2:65" s="10" customFormat="1" ht="22.8" customHeight="1">
      <c r="B390" s="157"/>
      <c r="C390" s="158"/>
      <c r="D390" s="159" t="s">
        <v>72</v>
      </c>
      <c r="E390" s="171" t="s">
        <v>598</v>
      </c>
      <c r="F390" s="171" t="s">
        <v>599</v>
      </c>
      <c r="G390" s="158"/>
      <c r="H390" s="158"/>
      <c r="I390" s="161"/>
      <c r="J390" s="172">
        <f>BK390</f>
        <v>0</v>
      </c>
      <c r="K390" s="158"/>
      <c r="L390" s="163"/>
      <c r="M390" s="164"/>
      <c r="N390" s="165"/>
      <c r="O390" s="165"/>
      <c r="P390" s="166">
        <f>SUM(P391:P401)</f>
        <v>0</v>
      </c>
      <c r="Q390" s="165"/>
      <c r="R390" s="166">
        <f>SUM(R391:R401)</f>
        <v>12.851059050000002</v>
      </c>
      <c r="S390" s="165"/>
      <c r="T390" s="167">
        <f>SUM(T391:T401)</f>
        <v>12.014340000000001</v>
      </c>
      <c r="AR390" s="168" t="s">
        <v>138</v>
      </c>
      <c r="AT390" s="169" t="s">
        <v>72</v>
      </c>
      <c r="AU390" s="169" t="s">
        <v>81</v>
      </c>
      <c r="AY390" s="168" t="s">
        <v>130</v>
      </c>
      <c r="BK390" s="170">
        <f>SUM(BK391:BK401)</f>
        <v>0</v>
      </c>
    </row>
    <row r="391" spans="2:65" s="1" customFormat="1" ht="20.399999999999999" customHeight="1">
      <c r="B391" s="33"/>
      <c r="C391" s="173" t="s">
        <v>600</v>
      </c>
      <c r="D391" s="173" t="s">
        <v>132</v>
      </c>
      <c r="E391" s="174" t="s">
        <v>601</v>
      </c>
      <c r="F391" s="175" t="s">
        <v>602</v>
      </c>
      <c r="G391" s="176" t="s">
        <v>135</v>
      </c>
      <c r="H391" s="177">
        <v>800.95600000000002</v>
      </c>
      <c r="I391" s="178"/>
      <c r="J391" s="179">
        <f>ROUND(I391*H391,2)</f>
        <v>0</v>
      </c>
      <c r="K391" s="175" t="s">
        <v>136</v>
      </c>
      <c r="L391" s="37"/>
      <c r="M391" s="180" t="s">
        <v>19</v>
      </c>
      <c r="N391" s="181" t="s">
        <v>45</v>
      </c>
      <c r="O391" s="59"/>
      <c r="P391" s="182">
        <f>O391*H391</f>
        <v>0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AR391" s="16" t="s">
        <v>230</v>
      </c>
      <c r="AT391" s="16" t="s">
        <v>132</v>
      </c>
      <c r="AU391" s="16" t="s">
        <v>138</v>
      </c>
      <c r="AY391" s="16" t="s">
        <v>130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6" t="s">
        <v>138</v>
      </c>
      <c r="BK391" s="184">
        <f>ROUND(I391*H391,2)</f>
        <v>0</v>
      </c>
      <c r="BL391" s="16" t="s">
        <v>230</v>
      </c>
      <c r="BM391" s="16" t="s">
        <v>603</v>
      </c>
    </row>
    <row r="392" spans="2:65" s="1" customFormat="1" ht="19.2">
      <c r="B392" s="33"/>
      <c r="C392" s="34"/>
      <c r="D392" s="185" t="s">
        <v>140</v>
      </c>
      <c r="E392" s="34"/>
      <c r="F392" s="186" t="s">
        <v>604</v>
      </c>
      <c r="G392" s="34"/>
      <c r="H392" s="34"/>
      <c r="I392" s="102"/>
      <c r="J392" s="34"/>
      <c r="K392" s="34"/>
      <c r="L392" s="37"/>
      <c r="M392" s="187"/>
      <c r="N392" s="59"/>
      <c r="O392" s="59"/>
      <c r="P392" s="59"/>
      <c r="Q392" s="59"/>
      <c r="R392" s="59"/>
      <c r="S392" s="59"/>
      <c r="T392" s="60"/>
      <c r="AT392" s="16" t="s">
        <v>140</v>
      </c>
      <c r="AU392" s="16" t="s">
        <v>138</v>
      </c>
    </row>
    <row r="393" spans="2:65" s="11" customFormat="1" ht="10.199999999999999">
      <c r="B393" s="188"/>
      <c r="C393" s="189"/>
      <c r="D393" s="185" t="s">
        <v>142</v>
      </c>
      <c r="E393" s="190" t="s">
        <v>19</v>
      </c>
      <c r="F393" s="191" t="s">
        <v>568</v>
      </c>
      <c r="G393" s="189"/>
      <c r="H393" s="192">
        <v>800.95600000000002</v>
      </c>
      <c r="I393" s="193"/>
      <c r="J393" s="189"/>
      <c r="K393" s="189"/>
      <c r="L393" s="194"/>
      <c r="M393" s="195"/>
      <c r="N393" s="196"/>
      <c r="O393" s="196"/>
      <c r="P393" s="196"/>
      <c r="Q393" s="196"/>
      <c r="R393" s="196"/>
      <c r="S393" s="196"/>
      <c r="T393" s="197"/>
      <c r="AT393" s="198" t="s">
        <v>142</v>
      </c>
      <c r="AU393" s="198" t="s">
        <v>138</v>
      </c>
      <c r="AV393" s="11" t="s">
        <v>138</v>
      </c>
      <c r="AW393" s="11" t="s">
        <v>34</v>
      </c>
      <c r="AX393" s="11" t="s">
        <v>81</v>
      </c>
      <c r="AY393" s="198" t="s">
        <v>130</v>
      </c>
    </row>
    <row r="394" spans="2:65" s="1" customFormat="1" ht="20.399999999999999" customHeight="1">
      <c r="B394" s="33"/>
      <c r="C394" s="199" t="s">
        <v>605</v>
      </c>
      <c r="D394" s="199" t="s">
        <v>166</v>
      </c>
      <c r="E394" s="200" t="s">
        <v>606</v>
      </c>
      <c r="F394" s="201" t="s">
        <v>607</v>
      </c>
      <c r="G394" s="202" t="s">
        <v>146</v>
      </c>
      <c r="H394" s="203">
        <v>22.428000000000001</v>
      </c>
      <c r="I394" s="204"/>
      <c r="J394" s="205">
        <f>ROUND(I394*H394,2)</f>
        <v>0</v>
      </c>
      <c r="K394" s="201" t="s">
        <v>136</v>
      </c>
      <c r="L394" s="206"/>
      <c r="M394" s="207" t="s">
        <v>19</v>
      </c>
      <c r="N394" s="208" t="s">
        <v>45</v>
      </c>
      <c r="O394" s="59"/>
      <c r="P394" s="182">
        <f>O394*H394</f>
        <v>0</v>
      </c>
      <c r="Q394" s="182">
        <v>0.55000000000000004</v>
      </c>
      <c r="R394" s="182">
        <f>Q394*H394</f>
        <v>12.335400000000002</v>
      </c>
      <c r="S394" s="182">
        <v>0</v>
      </c>
      <c r="T394" s="183">
        <f>S394*H394</f>
        <v>0</v>
      </c>
      <c r="AR394" s="16" t="s">
        <v>329</v>
      </c>
      <c r="AT394" s="16" t="s">
        <v>166</v>
      </c>
      <c r="AU394" s="16" t="s">
        <v>138</v>
      </c>
      <c r="AY394" s="16" t="s">
        <v>130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6" t="s">
        <v>138</v>
      </c>
      <c r="BK394" s="184">
        <f>ROUND(I394*H394,2)</f>
        <v>0</v>
      </c>
      <c r="BL394" s="16" t="s">
        <v>230</v>
      </c>
      <c r="BM394" s="16" t="s">
        <v>608</v>
      </c>
    </row>
    <row r="395" spans="2:65" s="1" customFormat="1" ht="10.199999999999999">
      <c r="B395" s="33"/>
      <c r="C395" s="34"/>
      <c r="D395" s="185" t="s">
        <v>140</v>
      </c>
      <c r="E395" s="34"/>
      <c r="F395" s="186" t="s">
        <v>607</v>
      </c>
      <c r="G395" s="34"/>
      <c r="H395" s="34"/>
      <c r="I395" s="102"/>
      <c r="J395" s="34"/>
      <c r="K395" s="34"/>
      <c r="L395" s="37"/>
      <c r="M395" s="187"/>
      <c r="N395" s="59"/>
      <c r="O395" s="59"/>
      <c r="P395" s="59"/>
      <c r="Q395" s="59"/>
      <c r="R395" s="59"/>
      <c r="S395" s="59"/>
      <c r="T395" s="60"/>
      <c r="AT395" s="16" t="s">
        <v>140</v>
      </c>
      <c r="AU395" s="16" t="s">
        <v>138</v>
      </c>
    </row>
    <row r="396" spans="2:65" s="1" customFormat="1" ht="20.399999999999999" customHeight="1">
      <c r="B396" s="33"/>
      <c r="C396" s="173" t="s">
        <v>609</v>
      </c>
      <c r="D396" s="173" t="s">
        <v>132</v>
      </c>
      <c r="E396" s="174" t="s">
        <v>610</v>
      </c>
      <c r="F396" s="175" t="s">
        <v>611</v>
      </c>
      <c r="G396" s="176" t="s">
        <v>135</v>
      </c>
      <c r="H396" s="177">
        <v>800.95600000000002</v>
      </c>
      <c r="I396" s="178"/>
      <c r="J396" s="179">
        <f>ROUND(I396*H396,2)</f>
        <v>0</v>
      </c>
      <c r="K396" s="175" t="s">
        <v>136</v>
      </c>
      <c r="L396" s="37"/>
      <c r="M396" s="180" t="s">
        <v>19</v>
      </c>
      <c r="N396" s="181" t="s">
        <v>45</v>
      </c>
      <c r="O396" s="59"/>
      <c r="P396" s="182">
        <f>O396*H396</f>
        <v>0</v>
      </c>
      <c r="Q396" s="182">
        <v>0</v>
      </c>
      <c r="R396" s="182">
        <f>Q396*H396</f>
        <v>0</v>
      </c>
      <c r="S396" s="182">
        <v>1.4999999999999999E-2</v>
      </c>
      <c r="T396" s="183">
        <f>S396*H396</f>
        <v>12.014340000000001</v>
      </c>
      <c r="AR396" s="16" t="s">
        <v>230</v>
      </c>
      <c r="AT396" s="16" t="s">
        <v>132</v>
      </c>
      <c r="AU396" s="16" t="s">
        <v>138</v>
      </c>
      <c r="AY396" s="16" t="s">
        <v>130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6" t="s">
        <v>138</v>
      </c>
      <c r="BK396" s="184">
        <f>ROUND(I396*H396,2)</f>
        <v>0</v>
      </c>
      <c r="BL396" s="16" t="s">
        <v>230</v>
      </c>
      <c r="BM396" s="16" t="s">
        <v>612</v>
      </c>
    </row>
    <row r="397" spans="2:65" s="1" customFormat="1" ht="19.2">
      <c r="B397" s="33"/>
      <c r="C397" s="34"/>
      <c r="D397" s="185" t="s">
        <v>140</v>
      </c>
      <c r="E397" s="34"/>
      <c r="F397" s="186" t="s">
        <v>613</v>
      </c>
      <c r="G397" s="34"/>
      <c r="H397" s="34"/>
      <c r="I397" s="102"/>
      <c r="J397" s="34"/>
      <c r="K397" s="34"/>
      <c r="L397" s="37"/>
      <c r="M397" s="187"/>
      <c r="N397" s="59"/>
      <c r="O397" s="59"/>
      <c r="P397" s="59"/>
      <c r="Q397" s="59"/>
      <c r="R397" s="59"/>
      <c r="S397" s="59"/>
      <c r="T397" s="60"/>
      <c r="AT397" s="16" t="s">
        <v>140</v>
      </c>
      <c r="AU397" s="16" t="s">
        <v>138</v>
      </c>
    </row>
    <row r="398" spans="2:65" s="1" customFormat="1" ht="20.399999999999999" customHeight="1">
      <c r="B398" s="33"/>
      <c r="C398" s="173" t="s">
        <v>614</v>
      </c>
      <c r="D398" s="173" t="s">
        <v>132</v>
      </c>
      <c r="E398" s="174" t="s">
        <v>615</v>
      </c>
      <c r="F398" s="175" t="s">
        <v>616</v>
      </c>
      <c r="G398" s="176" t="s">
        <v>146</v>
      </c>
      <c r="H398" s="177">
        <v>22.065000000000001</v>
      </c>
      <c r="I398" s="178"/>
      <c r="J398" s="179">
        <f>ROUND(I398*H398,2)</f>
        <v>0</v>
      </c>
      <c r="K398" s="175" t="s">
        <v>136</v>
      </c>
      <c r="L398" s="37"/>
      <c r="M398" s="180" t="s">
        <v>19</v>
      </c>
      <c r="N398" s="181" t="s">
        <v>45</v>
      </c>
      <c r="O398" s="59"/>
      <c r="P398" s="182">
        <f>O398*H398</f>
        <v>0</v>
      </c>
      <c r="Q398" s="182">
        <v>2.3369999999999998E-2</v>
      </c>
      <c r="R398" s="182">
        <f>Q398*H398</f>
        <v>0.51565905000000001</v>
      </c>
      <c r="S398" s="182">
        <v>0</v>
      </c>
      <c r="T398" s="183">
        <f>S398*H398</f>
        <v>0</v>
      </c>
      <c r="AR398" s="16" t="s">
        <v>230</v>
      </c>
      <c r="AT398" s="16" t="s">
        <v>132</v>
      </c>
      <c r="AU398" s="16" t="s">
        <v>138</v>
      </c>
      <c r="AY398" s="16" t="s">
        <v>130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6" t="s">
        <v>138</v>
      </c>
      <c r="BK398" s="184">
        <f>ROUND(I398*H398,2)</f>
        <v>0</v>
      </c>
      <c r="BL398" s="16" t="s">
        <v>230</v>
      </c>
      <c r="BM398" s="16" t="s">
        <v>617</v>
      </c>
    </row>
    <row r="399" spans="2:65" s="1" customFormat="1" ht="19.2">
      <c r="B399" s="33"/>
      <c r="C399" s="34"/>
      <c r="D399" s="185" t="s">
        <v>140</v>
      </c>
      <c r="E399" s="34"/>
      <c r="F399" s="186" t="s">
        <v>618</v>
      </c>
      <c r="G399" s="34"/>
      <c r="H399" s="34"/>
      <c r="I399" s="102"/>
      <c r="J399" s="34"/>
      <c r="K399" s="34"/>
      <c r="L399" s="37"/>
      <c r="M399" s="187"/>
      <c r="N399" s="59"/>
      <c r="O399" s="59"/>
      <c r="P399" s="59"/>
      <c r="Q399" s="59"/>
      <c r="R399" s="59"/>
      <c r="S399" s="59"/>
      <c r="T399" s="60"/>
      <c r="AT399" s="16" t="s">
        <v>140</v>
      </c>
      <c r="AU399" s="16" t="s">
        <v>138</v>
      </c>
    </row>
    <row r="400" spans="2:65" s="1" customFormat="1" ht="20.399999999999999" customHeight="1">
      <c r="B400" s="33"/>
      <c r="C400" s="173" t="s">
        <v>619</v>
      </c>
      <c r="D400" s="173" t="s">
        <v>132</v>
      </c>
      <c r="E400" s="174" t="s">
        <v>620</v>
      </c>
      <c r="F400" s="175" t="s">
        <v>621</v>
      </c>
      <c r="G400" s="176" t="s">
        <v>185</v>
      </c>
      <c r="H400" s="177">
        <v>12.851000000000001</v>
      </c>
      <c r="I400" s="178"/>
      <c r="J400" s="179">
        <f>ROUND(I400*H400,2)</f>
        <v>0</v>
      </c>
      <c r="K400" s="175" t="s">
        <v>136</v>
      </c>
      <c r="L400" s="37"/>
      <c r="M400" s="180" t="s">
        <v>19</v>
      </c>
      <c r="N400" s="181" t="s">
        <v>45</v>
      </c>
      <c r="O400" s="59"/>
      <c r="P400" s="182">
        <f>O400*H400</f>
        <v>0</v>
      </c>
      <c r="Q400" s="182">
        <v>0</v>
      </c>
      <c r="R400" s="182">
        <f>Q400*H400</f>
        <v>0</v>
      </c>
      <c r="S400" s="182">
        <v>0</v>
      </c>
      <c r="T400" s="183">
        <f>S400*H400</f>
        <v>0</v>
      </c>
      <c r="AR400" s="16" t="s">
        <v>230</v>
      </c>
      <c r="AT400" s="16" t="s">
        <v>132</v>
      </c>
      <c r="AU400" s="16" t="s">
        <v>138</v>
      </c>
      <c r="AY400" s="16" t="s">
        <v>130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6" t="s">
        <v>138</v>
      </c>
      <c r="BK400" s="184">
        <f>ROUND(I400*H400,2)</f>
        <v>0</v>
      </c>
      <c r="BL400" s="16" t="s">
        <v>230</v>
      </c>
      <c r="BM400" s="16" t="s">
        <v>622</v>
      </c>
    </row>
    <row r="401" spans="2:65" s="1" customFormat="1" ht="19.2">
      <c r="B401" s="33"/>
      <c r="C401" s="34"/>
      <c r="D401" s="185" t="s">
        <v>140</v>
      </c>
      <c r="E401" s="34"/>
      <c r="F401" s="186" t="s">
        <v>623</v>
      </c>
      <c r="G401" s="34"/>
      <c r="H401" s="34"/>
      <c r="I401" s="102"/>
      <c r="J401" s="34"/>
      <c r="K401" s="34"/>
      <c r="L401" s="37"/>
      <c r="M401" s="187"/>
      <c r="N401" s="59"/>
      <c r="O401" s="59"/>
      <c r="P401" s="59"/>
      <c r="Q401" s="59"/>
      <c r="R401" s="59"/>
      <c r="S401" s="59"/>
      <c r="T401" s="60"/>
      <c r="AT401" s="16" t="s">
        <v>140</v>
      </c>
      <c r="AU401" s="16" t="s">
        <v>138</v>
      </c>
    </row>
    <row r="402" spans="2:65" s="10" customFormat="1" ht="22.8" customHeight="1">
      <c r="B402" s="157"/>
      <c r="C402" s="158"/>
      <c r="D402" s="159" t="s">
        <v>72</v>
      </c>
      <c r="E402" s="171" t="s">
        <v>624</v>
      </c>
      <c r="F402" s="171" t="s">
        <v>625</v>
      </c>
      <c r="G402" s="158"/>
      <c r="H402" s="158"/>
      <c r="I402" s="161"/>
      <c r="J402" s="172">
        <f>BK402</f>
        <v>0</v>
      </c>
      <c r="K402" s="158"/>
      <c r="L402" s="163"/>
      <c r="M402" s="164"/>
      <c r="N402" s="165"/>
      <c r="O402" s="165"/>
      <c r="P402" s="166">
        <f>SUM(P403:P454)</f>
        <v>0</v>
      </c>
      <c r="Q402" s="165"/>
      <c r="R402" s="166">
        <f>SUM(R403:R454)</f>
        <v>7.5657597999999995</v>
      </c>
      <c r="S402" s="165"/>
      <c r="T402" s="167">
        <f>SUM(T403:T454)</f>
        <v>3.88889927</v>
      </c>
      <c r="AR402" s="168" t="s">
        <v>138</v>
      </c>
      <c r="AT402" s="169" t="s">
        <v>72</v>
      </c>
      <c r="AU402" s="169" t="s">
        <v>81</v>
      </c>
      <c r="AY402" s="168" t="s">
        <v>130</v>
      </c>
      <c r="BK402" s="170">
        <f>SUM(BK403:BK454)</f>
        <v>0</v>
      </c>
    </row>
    <row r="403" spans="2:65" s="1" customFormat="1" ht="20.399999999999999" customHeight="1">
      <c r="B403" s="33"/>
      <c r="C403" s="173" t="s">
        <v>626</v>
      </c>
      <c r="D403" s="173" t="s">
        <v>132</v>
      </c>
      <c r="E403" s="174" t="s">
        <v>627</v>
      </c>
      <c r="F403" s="175" t="s">
        <v>628</v>
      </c>
      <c r="G403" s="176" t="s">
        <v>135</v>
      </c>
      <c r="H403" s="177">
        <v>800.95600000000002</v>
      </c>
      <c r="I403" s="178"/>
      <c r="J403" s="179">
        <f>ROUND(I403*H403,2)</f>
        <v>0</v>
      </c>
      <c r="K403" s="175" t="s">
        <v>136</v>
      </c>
      <c r="L403" s="37"/>
      <c r="M403" s="180" t="s">
        <v>19</v>
      </c>
      <c r="N403" s="181" t="s">
        <v>45</v>
      </c>
      <c r="O403" s="59"/>
      <c r="P403" s="182">
        <f>O403*H403</f>
        <v>0</v>
      </c>
      <c r="Q403" s="182">
        <v>0</v>
      </c>
      <c r="R403" s="182">
        <f>Q403*H403</f>
        <v>0</v>
      </c>
      <c r="S403" s="182">
        <v>3.1199999999999999E-3</v>
      </c>
      <c r="T403" s="183">
        <f>S403*H403</f>
        <v>2.4989827199999999</v>
      </c>
      <c r="AR403" s="16" t="s">
        <v>230</v>
      </c>
      <c r="AT403" s="16" t="s">
        <v>132</v>
      </c>
      <c r="AU403" s="16" t="s">
        <v>138</v>
      </c>
      <c r="AY403" s="16" t="s">
        <v>130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6" t="s">
        <v>138</v>
      </c>
      <c r="BK403" s="184">
        <f>ROUND(I403*H403,2)</f>
        <v>0</v>
      </c>
      <c r="BL403" s="16" t="s">
        <v>230</v>
      </c>
      <c r="BM403" s="16" t="s">
        <v>629</v>
      </c>
    </row>
    <row r="404" spans="2:65" s="1" customFormat="1" ht="10.199999999999999">
      <c r="B404" s="33"/>
      <c r="C404" s="34"/>
      <c r="D404" s="185" t="s">
        <v>140</v>
      </c>
      <c r="E404" s="34"/>
      <c r="F404" s="186" t="s">
        <v>630</v>
      </c>
      <c r="G404" s="34"/>
      <c r="H404" s="34"/>
      <c r="I404" s="102"/>
      <c r="J404" s="34"/>
      <c r="K404" s="34"/>
      <c r="L404" s="37"/>
      <c r="M404" s="187"/>
      <c r="N404" s="59"/>
      <c r="O404" s="59"/>
      <c r="P404" s="59"/>
      <c r="Q404" s="59"/>
      <c r="R404" s="59"/>
      <c r="S404" s="59"/>
      <c r="T404" s="60"/>
      <c r="AT404" s="16" t="s">
        <v>140</v>
      </c>
      <c r="AU404" s="16" t="s">
        <v>138</v>
      </c>
    </row>
    <row r="405" spans="2:65" s="1" customFormat="1" ht="20.399999999999999" customHeight="1">
      <c r="B405" s="33"/>
      <c r="C405" s="173" t="s">
        <v>631</v>
      </c>
      <c r="D405" s="173" t="s">
        <v>132</v>
      </c>
      <c r="E405" s="174" t="s">
        <v>632</v>
      </c>
      <c r="F405" s="175" t="s">
        <v>633</v>
      </c>
      <c r="G405" s="176" t="s">
        <v>273</v>
      </c>
      <c r="H405" s="177">
        <v>81.69</v>
      </c>
      <c r="I405" s="178"/>
      <c r="J405" s="179">
        <f>ROUND(I405*H405,2)</f>
        <v>0</v>
      </c>
      <c r="K405" s="175" t="s">
        <v>136</v>
      </c>
      <c r="L405" s="37"/>
      <c r="M405" s="180" t="s">
        <v>19</v>
      </c>
      <c r="N405" s="181" t="s">
        <v>45</v>
      </c>
      <c r="O405" s="59"/>
      <c r="P405" s="182">
        <f>O405*H405</f>
        <v>0</v>
      </c>
      <c r="Q405" s="182">
        <v>0</v>
      </c>
      <c r="R405" s="182">
        <f>Q405*H405</f>
        <v>0</v>
      </c>
      <c r="S405" s="182">
        <v>1.8699999999999999E-3</v>
      </c>
      <c r="T405" s="183">
        <f>S405*H405</f>
        <v>0.15276029999999999</v>
      </c>
      <c r="AR405" s="16" t="s">
        <v>230</v>
      </c>
      <c r="AT405" s="16" t="s">
        <v>132</v>
      </c>
      <c r="AU405" s="16" t="s">
        <v>138</v>
      </c>
      <c r="AY405" s="16" t="s">
        <v>130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6" t="s">
        <v>138</v>
      </c>
      <c r="BK405" s="184">
        <f>ROUND(I405*H405,2)</f>
        <v>0</v>
      </c>
      <c r="BL405" s="16" t="s">
        <v>230</v>
      </c>
      <c r="BM405" s="16" t="s">
        <v>634</v>
      </c>
    </row>
    <row r="406" spans="2:65" s="1" customFormat="1" ht="10.199999999999999">
      <c r="B406" s="33"/>
      <c r="C406" s="34"/>
      <c r="D406" s="185" t="s">
        <v>140</v>
      </c>
      <c r="E406" s="34"/>
      <c r="F406" s="186" t="s">
        <v>635</v>
      </c>
      <c r="G406" s="34"/>
      <c r="H406" s="34"/>
      <c r="I406" s="102"/>
      <c r="J406" s="34"/>
      <c r="K406" s="34"/>
      <c r="L406" s="37"/>
      <c r="M406" s="187"/>
      <c r="N406" s="59"/>
      <c r="O406" s="59"/>
      <c r="P406" s="59"/>
      <c r="Q406" s="59"/>
      <c r="R406" s="59"/>
      <c r="S406" s="59"/>
      <c r="T406" s="60"/>
      <c r="AT406" s="16" t="s">
        <v>140</v>
      </c>
      <c r="AU406" s="16" t="s">
        <v>138</v>
      </c>
    </row>
    <row r="407" spans="2:65" s="11" customFormat="1" ht="10.199999999999999">
      <c r="B407" s="188"/>
      <c r="C407" s="189"/>
      <c r="D407" s="185" t="s">
        <v>142</v>
      </c>
      <c r="E407" s="190" t="s">
        <v>19</v>
      </c>
      <c r="F407" s="191" t="s">
        <v>636</v>
      </c>
      <c r="G407" s="189"/>
      <c r="H407" s="192">
        <v>81.69</v>
      </c>
      <c r="I407" s="193"/>
      <c r="J407" s="189"/>
      <c r="K407" s="189"/>
      <c r="L407" s="194"/>
      <c r="M407" s="195"/>
      <c r="N407" s="196"/>
      <c r="O407" s="196"/>
      <c r="P407" s="196"/>
      <c r="Q407" s="196"/>
      <c r="R407" s="196"/>
      <c r="S407" s="196"/>
      <c r="T407" s="197"/>
      <c r="AT407" s="198" t="s">
        <v>142</v>
      </c>
      <c r="AU407" s="198" t="s">
        <v>138</v>
      </c>
      <c r="AV407" s="11" t="s">
        <v>138</v>
      </c>
      <c r="AW407" s="11" t="s">
        <v>34</v>
      </c>
      <c r="AX407" s="11" t="s">
        <v>81</v>
      </c>
      <c r="AY407" s="198" t="s">
        <v>130</v>
      </c>
    </row>
    <row r="408" spans="2:65" s="1" customFormat="1" ht="20.399999999999999" customHeight="1">
      <c r="B408" s="33"/>
      <c r="C408" s="173" t="s">
        <v>637</v>
      </c>
      <c r="D408" s="173" t="s">
        <v>132</v>
      </c>
      <c r="E408" s="174" t="s">
        <v>638</v>
      </c>
      <c r="F408" s="175" t="s">
        <v>639</v>
      </c>
      <c r="G408" s="176" t="s">
        <v>273</v>
      </c>
      <c r="H408" s="177">
        <v>125.7</v>
      </c>
      <c r="I408" s="178"/>
      <c r="J408" s="179">
        <f>ROUND(I408*H408,2)</f>
        <v>0</v>
      </c>
      <c r="K408" s="175" t="s">
        <v>136</v>
      </c>
      <c r="L408" s="37"/>
      <c r="M408" s="180" t="s">
        <v>19</v>
      </c>
      <c r="N408" s="181" t="s">
        <v>45</v>
      </c>
      <c r="O408" s="59"/>
      <c r="P408" s="182">
        <f>O408*H408</f>
        <v>0</v>
      </c>
      <c r="Q408" s="182">
        <v>0</v>
      </c>
      <c r="R408" s="182">
        <f>Q408*H408</f>
        <v>0</v>
      </c>
      <c r="S408" s="182">
        <v>1.7700000000000001E-3</v>
      </c>
      <c r="T408" s="183">
        <f>S408*H408</f>
        <v>0.22248900000000002</v>
      </c>
      <c r="AR408" s="16" t="s">
        <v>230</v>
      </c>
      <c r="AT408" s="16" t="s">
        <v>132</v>
      </c>
      <c r="AU408" s="16" t="s">
        <v>138</v>
      </c>
      <c r="AY408" s="16" t="s">
        <v>130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6" t="s">
        <v>138</v>
      </c>
      <c r="BK408" s="184">
        <f>ROUND(I408*H408,2)</f>
        <v>0</v>
      </c>
      <c r="BL408" s="16" t="s">
        <v>230</v>
      </c>
      <c r="BM408" s="16" t="s">
        <v>640</v>
      </c>
    </row>
    <row r="409" spans="2:65" s="1" customFormat="1" ht="10.199999999999999">
      <c r="B409" s="33"/>
      <c r="C409" s="34"/>
      <c r="D409" s="185" t="s">
        <v>140</v>
      </c>
      <c r="E409" s="34"/>
      <c r="F409" s="186" t="s">
        <v>641</v>
      </c>
      <c r="G409" s="34"/>
      <c r="H409" s="34"/>
      <c r="I409" s="102"/>
      <c r="J409" s="34"/>
      <c r="K409" s="34"/>
      <c r="L409" s="37"/>
      <c r="M409" s="187"/>
      <c r="N409" s="59"/>
      <c r="O409" s="59"/>
      <c r="P409" s="59"/>
      <c r="Q409" s="59"/>
      <c r="R409" s="59"/>
      <c r="S409" s="59"/>
      <c r="T409" s="60"/>
      <c r="AT409" s="16" t="s">
        <v>140</v>
      </c>
      <c r="AU409" s="16" t="s">
        <v>138</v>
      </c>
    </row>
    <row r="410" spans="2:65" s="11" customFormat="1" ht="10.199999999999999">
      <c r="B410" s="188"/>
      <c r="C410" s="189"/>
      <c r="D410" s="185" t="s">
        <v>142</v>
      </c>
      <c r="E410" s="190" t="s">
        <v>19</v>
      </c>
      <c r="F410" s="191" t="s">
        <v>642</v>
      </c>
      <c r="G410" s="189"/>
      <c r="H410" s="192">
        <v>125.7</v>
      </c>
      <c r="I410" s="193"/>
      <c r="J410" s="189"/>
      <c r="K410" s="189"/>
      <c r="L410" s="194"/>
      <c r="M410" s="195"/>
      <c r="N410" s="196"/>
      <c r="O410" s="196"/>
      <c r="P410" s="196"/>
      <c r="Q410" s="196"/>
      <c r="R410" s="196"/>
      <c r="S410" s="196"/>
      <c r="T410" s="197"/>
      <c r="AT410" s="198" t="s">
        <v>142</v>
      </c>
      <c r="AU410" s="198" t="s">
        <v>138</v>
      </c>
      <c r="AV410" s="11" t="s">
        <v>138</v>
      </c>
      <c r="AW410" s="11" t="s">
        <v>34</v>
      </c>
      <c r="AX410" s="11" t="s">
        <v>81</v>
      </c>
      <c r="AY410" s="198" t="s">
        <v>130</v>
      </c>
    </row>
    <row r="411" spans="2:65" s="1" customFormat="1" ht="20.399999999999999" customHeight="1">
      <c r="B411" s="33"/>
      <c r="C411" s="173" t="s">
        <v>643</v>
      </c>
      <c r="D411" s="173" t="s">
        <v>132</v>
      </c>
      <c r="E411" s="174" t="s">
        <v>644</v>
      </c>
      <c r="F411" s="175" t="s">
        <v>645</v>
      </c>
      <c r="G411" s="176" t="s">
        <v>380</v>
      </c>
      <c r="H411" s="177">
        <v>6</v>
      </c>
      <c r="I411" s="178"/>
      <c r="J411" s="179">
        <f>ROUND(I411*H411,2)</f>
        <v>0</v>
      </c>
      <c r="K411" s="175" t="s">
        <v>136</v>
      </c>
      <c r="L411" s="37"/>
      <c r="M411" s="180" t="s">
        <v>19</v>
      </c>
      <c r="N411" s="181" t="s">
        <v>45</v>
      </c>
      <c r="O411" s="59"/>
      <c r="P411" s="182">
        <f>O411*H411</f>
        <v>0</v>
      </c>
      <c r="Q411" s="182">
        <v>0</v>
      </c>
      <c r="R411" s="182">
        <f>Q411*H411</f>
        <v>0</v>
      </c>
      <c r="S411" s="182">
        <v>9.0600000000000003E-3</v>
      </c>
      <c r="T411" s="183">
        <f>S411*H411</f>
        <v>5.4360000000000006E-2</v>
      </c>
      <c r="AR411" s="16" t="s">
        <v>230</v>
      </c>
      <c r="AT411" s="16" t="s">
        <v>132</v>
      </c>
      <c r="AU411" s="16" t="s">
        <v>138</v>
      </c>
      <c r="AY411" s="16" t="s">
        <v>130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138</v>
      </c>
      <c r="BK411" s="184">
        <f>ROUND(I411*H411,2)</f>
        <v>0</v>
      </c>
      <c r="BL411" s="16" t="s">
        <v>230</v>
      </c>
      <c r="BM411" s="16" t="s">
        <v>646</v>
      </c>
    </row>
    <row r="412" spans="2:65" s="1" customFormat="1" ht="10.199999999999999">
      <c r="B412" s="33"/>
      <c r="C412" s="34"/>
      <c r="D412" s="185" t="s">
        <v>140</v>
      </c>
      <c r="E412" s="34"/>
      <c r="F412" s="186" t="s">
        <v>647</v>
      </c>
      <c r="G412" s="34"/>
      <c r="H412" s="34"/>
      <c r="I412" s="102"/>
      <c r="J412" s="34"/>
      <c r="K412" s="34"/>
      <c r="L412" s="37"/>
      <c r="M412" s="187"/>
      <c r="N412" s="59"/>
      <c r="O412" s="59"/>
      <c r="P412" s="59"/>
      <c r="Q412" s="59"/>
      <c r="R412" s="59"/>
      <c r="S412" s="59"/>
      <c r="T412" s="60"/>
      <c r="AT412" s="16" t="s">
        <v>140</v>
      </c>
      <c r="AU412" s="16" t="s">
        <v>138</v>
      </c>
    </row>
    <row r="413" spans="2:65" s="1" customFormat="1" ht="20.399999999999999" customHeight="1">
      <c r="B413" s="33"/>
      <c r="C413" s="173" t="s">
        <v>648</v>
      </c>
      <c r="D413" s="173" t="s">
        <v>132</v>
      </c>
      <c r="E413" s="174" t="s">
        <v>649</v>
      </c>
      <c r="F413" s="175" t="s">
        <v>650</v>
      </c>
      <c r="G413" s="176" t="s">
        <v>273</v>
      </c>
      <c r="H413" s="177">
        <v>112.4</v>
      </c>
      <c r="I413" s="178"/>
      <c r="J413" s="179">
        <f>ROUND(I413*H413,2)</f>
        <v>0</v>
      </c>
      <c r="K413" s="175" t="s">
        <v>136</v>
      </c>
      <c r="L413" s="37"/>
      <c r="M413" s="180" t="s">
        <v>19</v>
      </c>
      <c r="N413" s="181" t="s">
        <v>45</v>
      </c>
      <c r="O413" s="59"/>
      <c r="P413" s="182">
        <f>O413*H413</f>
        <v>0</v>
      </c>
      <c r="Q413" s="182">
        <v>0</v>
      </c>
      <c r="R413" s="182">
        <f>Q413*H413</f>
        <v>0</v>
      </c>
      <c r="S413" s="182">
        <v>1.67E-3</v>
      </c>
      <c r="T413" s="183">
        <f>S413*H413</f>
        <v>0.18770800000000001</v>
      </c>
      <c r="AR413" s="16" t="s">
        <v>230</v>
      </c>
      <c r="AT413" s="16" t="s">
        <v>132</v>
      </c>
      <c r="AU413" s="16" t="s">
        <v>138</v>
      </c>
      <c r="AY413" s="16" t="s">
        <v>130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6" t="s">
        <v>138</v>
      </c>
      <c r="BK413" s="184">
        <f>ROUND(I413*H413,2)</f>
        <v>0</v>
      </c>
      <c r="BL413" s="16" t="s">
        <v>230</v>
      </c>
      <c r="BM413" s="16" t="s">
        <v>651</v>
      </c>
    </row>
    <row r="414" spans="2:65" s="1" customFormat="1" ht="10.199999999999999">
      <c r="B414" s="33"/>
      <c r="C414" s="34"/>
      <c r="D414" s="185" t="s">
        <v>140</v>
      </c>
      <c r="E414" s="34"/>
      <c r="F414" s="186" t="s">
        <v>652</v>
      </c>
      <c r="G414" s="34"/>
      <c r="H414" s="34"/>
      <c r="I414" s="102"/>
      <c r="J414" s="34"/>
      <c r="K414" s="34"/>
      <c r="L414" s="37"/>
      <c r="M414" s="187"/>
      <c r="N414" s="59"/>
      <c r="O414" s="59"/>
      <c r="P414" s="59"/>
      <c r="Q414" s="59"/>
      <c r="R414" s="59"/>
      <c r="S414" s="59"/>
      <c r="T414" s="60"/>
      <c r="AT414" s="16" t="s">
        <v>140</v>
      </c>
      <c r="AU414" s="16" t="s">
        <v>138</v>
      </c>
    </row>
    <row r="415" spans="2:65" s="11" customFormat="1" ht="10.199999999999999">
      <c r="B415" s="188"/>
      <c r="C415" s="189"/>
      <c r="D415" s="185" t="s">
        <v>142</v>
      </c>
      <c r="E415" s="190" t="s">
        <v>19</v>
      </c>
      <c r="F415" s="191" t="s">
        <v>653</v>
      </c>
      <c r="G415" s="189"/>
      <c r="H415" s="192">
        <v>112.4</v>
      </c>
      <c r="I415" s="193"/>
      <c r="J415" s="189"/>
      <c r="K415" s="189"/>
      <c r="L415" s="194"/>
      <c r="M415" s="195"/>
      <c r="N415" s="196"/>
      <c r="O415" s="196"/>
      <c r="P415" s="196"/>
      <c r="Q415" s="196"/>
      <c r="R415" s="196"/>
      <c r="S415" s="196"/>
      <c r="T415" s="197"/>
      <c r="AT415" s="198" t="s">
        <v>142</v>
      </c>
      <c r="AU415" s="198" t="s">
        <v>138</v>
      </c>
      <c r="AV415" s="11" t="s">
        <v>138</v>
      </c>
      <c r="AW415" s="11" t="s">
        <v>34</v>
      </c>
      <c r="AX415" s="11" t="s">
        <v>81</v>
      </c>
      <c r="AY415" s="198" t="s">
        <v>130</v>
      </c>
    </row>
    <row r="416" spans="2:65" s="1" customFormat="1" ht="20.399999999999999" customHeight="1">
      <c r="B416" s="33"/>
      <c r="C416" s="173" t="s">
        <v>654</v>
      </c>
      <c r="D416" s="173" t="s">
        <v>132</v>
      </c>
      <c r="E416" s="174" t="s">
        <v>655</v>
      </c>
      <c r="F416" s="175" t="s">
        <v>656</v>
      </c>
      <c r="G416" s="176" t="s">
        <v>273</v>
      </c>
      <c r="H416" s="177">
        <v>80.379000000000005</v>
      </c>
      <c r="I416" s="178"/>
      <c r="J416" s="179">
        <f>ROUND(I416*H416,2)</f>
        <v>0</v>
      </c>
      <c r="K416" s="175" t="s">
        <v>136</v>
      </c>
      <c r="L416" s="37"/>
      <c r="M416" s="180" t="s">
        <v>19</v>
      </c>
      <c r="N416" s="181" t="s">
        <v>45</v>
      </c>
      <c r="O416" s="59"/>
      <c r="P416" s="182">
        <f>O416*H416</f>
        <v>0</v>
      </c>
      <c r="Q416" s="182">
        <v>0</v>
      </c>
      <c r="R416" s="182">
        <f>Q416*H416</f>
        <v>0</v>
      </c>
      <c r="S416" s="182">
        <v>1.75E-3</v>
      </c>
      <c r="T416" s="183">
        <f>S416*H416</f>
        <v>0.14066325000000002</v>
      </c>
      <c r="AR416" s="16" t="s">
        <v>230</v>
      </c>
      <c r="AT416" s="16" t="s">
        <v>132</v>
      </c>
      <c r="AU416" s="16" t="s">
        <v>138</v>
      </c>
      <c r="AY416" s="16" t="s">
        <v>130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6" t="s">
        <v>138</v>
      </c>
      <c r="BK416" s="184">
        <f>ROUND(I416*H416,2)</f>
        <v>0</v>
      </c>
      <c r="BL416" s="16" t="s">
        <v>230</v>
      </c>
      <c r="BM416" s="16" t="s">
        <v>657</v>
      </c>
    </row>
    <row r="417" spans="2:65" s="1" customFormat="1" ht="10.199999999999999">
      <c r="B417" s="33"/>
      <c r="C417" s="34"/>
      <c r="D417" s="185" t="s">
        <v>140</v>
      </c>
      <c r="E417" s="34"/>
      <c r="F417" s="186" t="s">
        <v>658</v>
      </c>
      <c r="G417" s="34"/>
      <c r="H417" s="34"/>
      <c r="I417" s="102"/>
      <c r="J417" s="34"/>
      <c r="K417" s="34"/>
      <c r="L417" s="37"/>
      <c r="M417" s="187"/>
      <c r="N417" s="59"/>
      <c r="O417" s="59"/>
      <c r="P417" s="59"/>
      <c r="Q417" s="59"/>
      <c r="R417" s="59"/>
      <c r="S417" s="59"/>
      <c r="T417" s="60"/>
      <c r="AT417" s="16" t="s">
        <v>140</v>
      </c>
      <c r="AU417" s="16" t="s">
        <v>138</v>
      </c>
    </row>
    <row r="418" spans="2:65" s="11" customFormat="1" ht="10.199999999999999">
      <c r="B418" s="188"/>
      <c r="C418" s="189"/>
      <c r="D418" s="185" t="s">
        <v>142</v>
      </c>
      <c r="E418" s="190" t="s">
        <v>19</v>
      </c>
      <c r="F418" s="191" t="s">
        <v>659</v>
      </c>
      <c r="G418" s="189"/>
      <c r="H418" s="192">
        <v>80.379000000000005</v>
      </c>
      <c r="I418" s="193"/>
      <c r="J418" s="189"/>
      <c r="K418" s="189"/>
      <c r="L418" s="194"/>
      <c r="M418" s="195"/>
      <c r="N418" s="196"/>
      <c r="O418" s="196"/>
      <c r="P418" s="196"/>
      <c r="Q418" s="196"/>
      <c r="R418" s="196"/>
      <c r="S418" s="196"/>
      <c r="T418" s="197"/>
      <c r="AT418" s="198" t="s">
        <v>142</v>
      </c>
      <c r="AU418" s="198" t="s">
        <v>138</v>
      </c>
      <c r="AV418" s="11" t="s">
        <v>138</v>
      </c>
      <c r="AW418" s="11" t="s">
        <v>34</v>
      </c>
      <c r="AX418" s="11" t="s">
        <v>81</v>
      </c>
      <c r="AY418" s="198" t="s">
        <v>130</v>
      </c>
    </row>
    <row r="419" spans="2:65" s="1" customFormat="1" ht="20.399999999999999" customHeight="1">
      <c r="B419" s="33"/>
      <c r="C419" s="173" t="s">
        <v>660</v>
      </c>
      <c r="D419" s="173" t="s">
        <v>132</v>
      </c>
      <c r="E419" s="174" t="s">
        <v>661</v>
      </c>
      <c r="F419" s="175" t="s">
        <v>662</v>
      </c>
      <c r="G419" s="176" t="s">
        <v>380</v>
      </c>
      <c r="H419" s="177">
        <v>8</v>
      </c>
      <c r="I419" s="178"/>
      <c r="J419" s="179">
        <f>ROUND(I419*H419,2)</f>
        <v>0</v>
      </c>
      <c r="K419" s="175" t="s">
        <v>136</v>
      </c>
      <c r="L419" s="37"/>
      <c r="M419" s="180" t="s">
        <v>19</v>
      </c>
      <c r="N419" s="181" t="s">
        <v>45</v>
      </c>
      <c r="O419" s="59"/>
      <c r="P419" s="182">
        <f>O419*H419</f>
        <v>0</v>
      </c>
      <c r="Q419" s="182">
        <v>0</v>
      </c>
      <c r="R419" s="182">
        <f>Q419*H419</f>
        <v>0</v>
      </c>
      <c r="S419" s="182">
        <v>1.8799999999999999E-3</v>
      </c>
      <c r="T419" s="183">
        <f>S419*H419</f>
        <v>1.504E-2</v>
      </c>
      <c r="AR419" s="16" t="s">
        <v>230</v>
      </c>
      <c r="AT419" s="16" t="s">
        <v>132</v>
      </c>
      <c r="AU419" s="16" t="s">
        <v>138</v>
      </c>
      <c r="AY419" s="16" t="s">
        <v>130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6" t="s">
        <v>138</v>
      </c>
      <c r="BK419" s="184">
        <f>ROUND(I419*H419,2)</f>
        <v>0</v>
      </c>
      <c r="BL419" s="16" t="s">
        <v>230</v>
      </c>
      <c r="BM419" s="16" t="s">
        <v>663</v>
      </c>
    </row>
    <row r="420" spans="2:65" s="1" customFormat="1" ht="19.2">
      <c r="B420" s="33"/>
      <c r="C420" s="34"/>
      <c r="D420" s="185" t="s">
        <v>140</v>
      </c>
      <c r="E420" s="34"/>
      <c r="F420" s="186" t="s">
        <v>664</v>
      </c>
      <c r="G420" s="34"/>
      <c r="H420" s="34"/>
      <c r="I420" s="102"/>
      <c r="J420" s="34"/>
      <c r="K420" s="34"/>
      <c r="L420" s="37"/>
      <c r="M420" s="187"/>
      <c r="N420" s="59"/>
      <c r="O420" s="59"/>
      <c r="P420" s="59"/>
      <c r="Q420" s="59"/>
      <c r="R420" s="59"/>
      <c r="S420" s="59"/>
      <c r="T420" s="60"/>
      <c r="AT420" s="16" t="s">
        <v>140</v>
      </c>
      <c r="AU420" s="16" t="s">
        <v>138</v>
      </c>
    </row>
    <row r="421" spans="2:65" s="1" customFormat="1" ht="20.399999999999999" customHeight="1">
      <c r="B421" s="33"/>
      <c r="C421" s="173" t="s">
        <v>665</v>
      </c>
      <c r="D421" s="173" t="s">
        <v>132</v>
      </c>
      <c r="E421" s="174" t="s">
        <v>666</v>
      </c>
      <c r="F421" s="175" t="s">
        <v>667</v>
      </c>
      <c r="G421" s="176" t="s">
        <v>273</v>
      </c>
      <c r="H421" s="177">
        <v>112.4</v>
      </c>
      <c r="I421" s="178"/>
      <c r="J421" s="179">
        <f>ROUND(I421*H421,2)</f>
        <v>0</v>
      </c>
      <c r="K421" s="175" t="s">
        <v>136</v>
      </c>
      <c r="L421" s="37"/>
      <c r="M421" s="180" t="s">
        <v>19</v>
      </c>
      <c r="N421" s="181" t="s">
        <v>45</v>
      </c>
      <c r="O421" s="59"/>
      <c r="P421" s="182">
        <f>O421*H421</f>
        <v>0</v>
      </c>
      <c r="Q421" s="182">
        <v>0</v>
      </c>
      <c r="R421" s="182">
        <f>Q421*H421</f>
        <v>0</v>
      </c>
      <c r="S421" s="182">
        <v>2.5999999999999999E-3</v>
      </c>
      <c r="T421" s="183">
        <f>S421*H421</f>
        <v>0.29224</v>
      </c>
      <c r="AR421" s="16" t="s">
        <v>230</v>
      </c>
      <c r="AT421" s="16" t="s">
        <v>132</v>
      </c>
      <c r="AU421" s="16" t="s">
        <v>138</v>
      </c>
      <c r="AY421" s="16" t="s">
        <v>130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6" t="s">
        <v>138</v>
      </c>
      <c r="BK421" s="184">
        <f>ROUND(I421*H421,2)</f>
        <v>0</v>
      </c>
      <c r="BL421" s="16" t="s">
        <v>230</v>
      </c>
      <c r="BM421" s="16" t="s">
        <v>668</v>
      </c>
    </row>
    <row r="422" spans="2:65" s="1" customFormat="1" ht="10.199999999999999">
      <c r="B422" s="33"/>
      <c r="C422" s="34"/>
      <c r="D422" s="185" t="s">
        <v>140</v>
      </c>
      <c r="E422" s="34"/>
      <c r="F422" s="186" t="s">
        <v>669</v>
      </c>
      <c r="G422" s="34"/>
      <c r="H422" s="34"/>
      <c r="I422" s="102"/>
      <c r="J422" s="34"/>
      <c r="K422" s="34"/>
      <c r="L422" s="37"/>
      <c r="M422" s="187"/>
      <c r="N422" s="59"/>
      <c r="O422" s="59"/>
      <c r="P422" s="59"/>
      <c r="Q422" s="59"/>
      <c r="R422" s="59"/>
      <c r="S422" s="59"/>
      <c r="T422" s="60"/>
      <c r="AT422" s="16" t="s">
        <v>140</v>
      </c>
      <c r="AU422" s="16" t="s">
        <v>138</v>
      </c>
    </row>
    <row r="423" spans="2:65" s="1" customFormat="1" ht="20.399999999999999" customHeight="1">
      <c r="B423" s="33"/>
      <c r="C423" s="173" t="s">
        <v>670</v>
      </c>
      <c r="D423" s="173" t="s">
        <v>132</v>
      </c>
      <c r="E423" s="174" t="s">
        <v>671</v>
      </c>
      <c r="F423" s="175" t="s">
        <v>672</v>
      </c>
      <c r="G423" s="176" t="s">
        <v>273</v>
      </c>
      <c r="H423" s="177">
        <v>82.4</v>
      </c>
      <c r="I423" s="178"/>
      <c r="J423" s="179">
        <f>ROUND(I423*H423,2)</f>
        <v>0</v>
      </c>
      <c r="K423" s="175" t="s">
        <v>136</v>
      </c>
      <c r="L423" s="37"/>
      <c r="M423" s="180" t="s">
        <v>19</v>
      </c>
      <c r="N423" s="181" t="s">
        <v>45</v>
      </c>
      <c r="O423" s="59"/>
      <c r="P423" s="182">
        <f>O423*H423</f>
        <v>0</v>
      </c>
      <c r="Q423" s="182">
        <v>0</v>
      </c>
      <c r="R423" s="182">
        <f>Q423*H423</f>
        <v>0</v>
      </c>
      <c r="S423" s="182">
        <v>3.9399999999999999E-3</v>
      </c>
      <c r="T423" s="183">
        <f>S423*H423</f>
        <v>0.324656</v>
      </c>
      <c r="AR423" s="16" t="s">
        <v>230</v>
      </c>
      <c r="AT423" s="16" t="s">
        <v>132</v>
      </c>
      <c r="AU423" s="16" t="s">
        <v>138</v>
      </c>
      <c r="AY423" s="16" t="s">
        <v>130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6" t="s">
        <v>138</v>
      </c>
      <c r="BK423" s="184">
        <f>ROUND(I423*H423,2)</f>
        <v>0</v>
      </c>
      <c r="BL423" s="16" t="s">
        <v>230</v>
      </c>
      <c r="BM423" s="16" t="s">
        <v>673</v>
      </c>
    </row>
    <row r="424" spans="2:65" s="1" customFormat="1" ht="10.199999999999999">
      <c r="B424" s="33"/>
      <c r="C424" s="34"/>
      <c r="D424" s="185" t="s">
        <v>140</v>
      </c>
      <c r="E424" s="34"/>
      <c r="F424" s="186" t="s">
        <v>674</v>
      </c>
      <c r="G424" s="34"/>
      <c r="H424" s="34"/>
      <c r="I424" s="102"/>
      <c r="J424" s="34"/>
      <c r="K424" s="34"/>
      <c r="L424" s="37"/>
      <c r="M424" s="187"/>
      <c r="N424" s="59"/>
      <c r="O424" s="59"/>
      <c r="P424" s="59"/>
      <c r="Q424" s="59"/>
      <c r="R424" s="59"/>
      <c r="S424" s="59"/>
      <c r="T424" s="60"/>
      <c r="AT424" s="16" t="s">
        <v>140</v>
      </c>
      <c r="AU424" s="16" t="s">
        <v>138</v>
      </c>
    </row>
    <row r="425" spans="2:65" s="11" customFormat="1" ht="10.199999999999999">
      <c r="B425" s="188"/>
      <c r="C425" s="189"/>
      <c r="D425" s="185" t="s">
        <v>142</v>
      </c>
      <c r="E425" s="190" t="s">
        <v>19</v>
      </c>
      <c r="F425" s="191" t="s">
        <v>675</v>
      </c>
      <c r="G425" s="189"/>
      <c r="H425" s="192">
        <v>82.4</v>
      </c>
      <c r="I425" s="193"/>
      <c r="J425" s="189"/>
      <c r="K425" s="189"/>
      <c r="L425" s="194"/>
      <c r="M425" s="195"/>
      <c r="N425" s="196"/>
      <c r="O425" s="196"/>
      <c r="P425" s="196"/>
      <c r="Q425" s="196"/>
      <c r="R425" s="196"/>
      <c r="S425" s="196"/>
      <c r="T425" s="197"/>
      <c r="AT425" s="198" t="s">
        <v>142</v>
      </c>
      <c r="AU425" s="198" t="s">
        <v>138</v>
      </c>
      <c r="AV425" s="11" t="s">
        <v>138</v>
      </c>
      <c r="AW425" s="11" t="s">
        <v>34</v>
      </c>
      <c r="AX425" s="11" t="s">
        <v>81</v>
      </c>
      <c r="AY425" s="198" t="s">
        <v>130</v>
      </c>
    </row>
    <row r="426" spans="2:65" s="1" customFormat="1" ht="20.399999999999999" customHeight="1">
      <c r="B426" s="33"/>
      <c r="C426" s="173" t="s">
        <v>676</v>
      </c>
      <c r="D426" s="173" t="s">
        <v>132</v>
      </c>
      <c r="E426" s="174" t="s">
        <v>677</v>
      </c>
      <c r="F426" s="175" t="s">
        <v>678</v>
      </c>
      <c r="G426" s="176" t="s">
        <v>135</v>
      </c>
      <c r="H426" s="177">
        <v>805.46799999999996</v>
      </c>
      <c r="I426" s="178"/>
      <c r="J426" s="179">
        <f>ROUND(I426*H426,2)</f>
        <v>0</v>
      </c>
      <c r="K426" s="175" t="s">
        <v>136</v>
      </c>
      <c r="L426" s="37"/>
      <c r="M426" s="180" t="s">
        <v>19</v>
      </c>
      <c r="N426" s="181" t="s">
        <v>45</v>
      </c>
      <c r="O426" s="59"/>
      <c r="P426" s="182">
        <f>O426*H426</f>
        <v>0</v>
      </c>
      <c r="Q426" s="182">
        <v>6.4999999999999997E-3</v>
      </c>
      <c r="R426" s="182">
        <f>Q426*H426</f>
        <v>5.2355419999999997</v>
      </c>
      <c r="S426" s="182">
        <v>0</v>
      </c>
      <c r="T426" s="183">
        <f>S426*H426</f>
        <v>0</v>
      </c>
      <c r="AR426" s="16" t="s">
        <v>230</v>
      </c>
      <c r="AT426" s="16" t="s">
        <v>132</v>
      </c>
      <c r="AU426" s="16" t="s">
        <v>138</v>
      </c>
      <c r="AY426" s="16" t="s">
        <v>130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6" t="s">
        <v>138</v>
      </c>
      <c r="BK426" s="184">
        <f>ROUND(I426*H426,2)</f>
        <v>0</v>
      </c>
      <c r="BL426" s="16" t="s">
        <v>230</v>
      </c>
      <c r="BM426" s="16" t="s">
        <v>679</v>
      </c>
    </row>
    <row r="427" spans="2:65" s="1" customFormat="1" ht="19.2">
      <c r="B427" s="33"/>
      <c r="C427" s="34"/>
      <c r="D427" s="185" t="s">
        <v>140</v>
      </c>
      <c r="E427" s="34"/>
      <c r="F427" s="186" t="s">
        <v>680</v>
      </c>
      <c r="G427" s="34"/>
      <c r="H427" s="34"/>
      <c r="I427" s="102"/>
      <c r="J427" s="34"/>
      <c r="K427" s="34"/>
      <c r="L427" s="37"/>
      <c r="M427" s="187"/>
      <c r="N427" s="59"/>
      <c r="O427" s="59"/>
      <c r="P427" s="59"/>
      <c r="Q427" s="59"/>
      <c r="R427" s="59"/>
      <c r="S427" s="59"/>
      <c r="T427" s="60"/>
      <c r="AT427" s="16" t="s">
        <v>140</v>
      </c>
      <c r="AU427" s="16" t="s">
        <v>138</v>
      </c>
    </row>
    <row r="428" spans="2:65" s="11" customFormat="1" ht="10.199999999999999">
      <c r="B428" s="188"/>
      <c r="C428" s="189"/>
      <c r="D428" s="185" t="s">
        <v>142</v>
      </c>
      <c r="E428" s="190" t="s">
        <v>19</v>
      </c>
      <c r="F428" s="191" t="s">
        <v>681</v>
      </c>
      <c r="G428" s="189"/>
      <c r="H428" s="192">
        <v>805.46799999999996</v>
      </c>
      <c r="I428" s="193"/>
      <c r="J428" s="189"/>
      <c r="K428" s="189"/>
      <c r="L428" s="194"/>
      <c r="M428" s="195"/>
      <c r="N428" s="196"/>
      <c r="O428" s="196"/>
      <c r="P428" s="196"/>
      <c r="Q428" s="196"/>
      <c r="R428" s="196"/>
      <c r="S428" s="196"/>
      <c r="T428" s="197"/>
      <c r="AT428" s="198" t="s">
        <v>142</v>
      </c>
      <c r="AU428" s="198" t="s">
        <v>138</v>
      </c>
      <c r="AV428" s="11" t="s">
        <v>138</v>
      </c>
      <c r="AW428" s="11" t="s">
        <v>34</v>
      </c>
      <c r="AX428" s="11" t="s">
        <v>73</v>
      </c>
      <c r="AY428" s="198" t="s">
        <v>130</v>
      </c>
    </row>
    <row r="429" spans="2:65" s="13" customFormat="1" ht="10.199999999999999">
      <c r="B429" s="219"/>
      <c r="C429" s="220"/>
      <c r="D429" s="185" t="s">
        <v>142</v>
      </c>
      <c r="E429" s="221" t="s">
        <v>19</v>
      </c>
      <c r="F429" s="222" t="s">
        <v>207</v>
      </c>
      <c r="G429" s="220"/>
      <c r="H429" s="223">
        <v>805.46799999999996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142</v>
      </c>
      <c r="AU429" s="229" t="s">
        <v>138</v>
      </c>
      <c r="AV429" s="13" t="s">
        <v>137</v>
      </c>
      <c r="AW429" s="13" t="s">
        <v>34</v>
      </c>
      <c r="AX429" s="13" t="s">
        <v>81</v>
      </c>
      <c r="AY429" s="229" t="s">
        <v>130</v>
      </c>
    </row>
    <row r="430" spans="2:65" s="1" customFormat="1" ht="20.399999999999999" customHeight="1">
      <c r="B430" s="33"/>
      <c r="C430" s="173" t="s">
        <v>682</v>
      </c>
      <c r="D430" s="173" t="s">
        <v>132</v>
      </c>
      <c r="E430" s="174" t="s">
        <v>683</v>
      </c>
      <c r="F430" s="175" t="s">
        <v>684</v>
      </c>
      <c r="G430" s="176" t="s">
        <v>273</v>
      </c>
      <c r="H430" s="177">
        <v>81.96</v>
      </c>
      <c r="I430" s="178"/>
      <c r="J430" s="179">
        <f>ROUND(I430*H430,2)</f>
        <v>0</v>
      </c>
      <c r="K430" s="175" t="s">
        <v>136</v>
      </c>
      <c r="L430" s="37"/>
      <c r="M430" s="180" t="s">
        <v>19</v>
      </c>
      <c r="N430" s="181" t="s">
        <v>45</v>
      </c>
      <c r="O430" s="59"/>
      <c r="P430" s="182">
        <f>O430*H430</f>
        <v>0</v>
      </c>
      <c r="Q430" s="182">
        <v>2.8500000000000001E-3</v>
      </c>
      <c r="R430" s="182">
        <f>Q430*H430</f>
        <v>0.23358599999999999</v>
      </c>
      <c r="S430" s="182">
        <v>0</v>
      </c>
      <c r="T430" s="183">
        <f>S430*H430</f>
        <v>0</v>
      </c>
      <c r="AR430" s="16" t="s">
        <v>230</v>
      </c>
      <c r="AT430" s="16" t="s">
        <v>132</v>
      </c>
      <c r="AU430" s="16" t="s">
        <v>138</v>
      </c>
      <c r="AY430" s="16" t="s">
        <v>130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6" t="s">
        <v>138</v>
      </c>
      <c r="BK430" s="184">
        <f>ROUND(I430*H430,2)</f>
        <v>0</v>
      </c>
      <c r="BL430" s="16" t="s">
        <v>230</v>
      </c>
      <c r="BM430" s="16" t="s">
        <v>685</v>
      </c>
    </row>
    <row r="431" spans="2:65" s="1" customFormat="1" ht="19.2">
      <c r="B431" s="33"/>
      <c r="C431" s="34"/>
      <c r="D431" s="185" t="s">
        <v>140</v>
      </c>
      <c r="E431" s="34"/>
      <c r="F431" s="186" t="s">
        <v>686</v>
      </c>
      <c r="G431" s="34"/>
      <c r="H431" s="34"/>
      <c r="I431" s="102"/>
      <c r="J431" s="34"/>
      <c r="K431" s="34"/>
      <c r="L431" s="37"/>
      <c r="M431" s="187"/>
      <c r="N431" s="59"/>
      <c r="O431" s="59"/>
      <c r="P431" s="59"/>
      <c r="Q431" s="59"/>
      <c r="R431" s="59"/>
      <c r="S431" s="59"/>
      <c r="T431" s="60"/>
      <c r="AT431" s="16" t="s">
        <v>140</v>
      </c>
      <c r="AU431" s="16" t="s">
        <v>138</v>
      </c>
    </row>
    <row r="432" spans="2:65" s="1" customFormat="1" ht="20.399999999999999" customHeight="1">
      <c r="B432" s="33"/>
      <c r="C432" s="173" t="s">
        <v>687</v>
      </c>
      <c r="D432" s="173" t="s">
        <v>132</v>
      </c>
      <c r="E432" s="174" t="s">
        <v>688</v>
      </c>
      <c r="F432" s="175" t="s">
        <v>689</v>
      </c>
      <c r="G432" s="176" t="s">
        <v>273</v>
      </c>
      <c r="H432" s="177">
        <v>26</v>
      </c>
      <c r="I432" s="178"/>
      <c r="J432" s="179">
        <f>ROUND(I432*H432,2)</f>
        <v>0</v>
      </c>
      <c r="K432" s="175" t="s">
        <v>136</v>
      </c>
      <c r="L432" s="37"/>
      <c r="M432" s="180" t="s">
        <v>19</v>
      </c>
      <c r="N432" s="181" t="s">
        <v>45</v>
      </c>
      <c r="O432" s="59"/>
      <c r="P432" s="182">
        <f>O432*H432</f>
        <v>0</v>
      </c>
      <c r="Q432" s="182">
        <v>2.8500000000000001E-3</v>
      </c>
      <c r="R432" s="182">
        <f>Q432*H432</f>
        <v>7.4099999999999999E-2</v>
      </c>
      <c r="S432" s="182">
        <v>0</v>
      </c>
      <c r="T432" s="183">
        <f>S432*H432</f>
        <v>0</v>
      </c>
      <c r="AR432" s="16" t="s">
        <v>230</v>
      </c>
      <c r="AT432" s="16" t="s">
        <v>132</v>
      </c>
      <c r="AU432" s="16" t="s">
        <v>138</v>
      </c>
      <c r="AY432" s="16" t="s">
        <v>130</v>
      </c>
      <c r="BE432" s="184">
        <f>IF(N432="základní",J432,0)</f>
        <v>0</v>
      </c>
      <c r="BF432" s="184">
        <f>IF(N432="snížená",J432,0)</f>
        <v>0</v>
      </c>
      <c r="BG432" s="184">
        <f>IF(N432="zákl. přenesená",J432,0)</f>
        <v>0</v>
      </c>
      <c r="BH432" s="184">
        <f>IF(N432="sníž. přenesená",J432,0)</f>
        <v>0</v>
      </c>
      <c r="BI432" s="184">
        <f>IF(N432="nulová",J432,0)</f>
        <v>0</v>
      </c>
      <c r="BJ432" s="16" t="s">
        <v>138</v>
      </c>
      <c r="BK432" s="184">
        <f>ROUND(I432*H432,2)</f>
        <v>0</v>
      </c>
      <c r="BL432" s="16" t="s">
        <v>230</v>
      </c>
      <c r="BM432" s="16" t="s">
        <v>690</v>
      </c>
    </row>
    <row r="433" spans="2:65" s="1" customFormat="1" ht="19.2">
      <c r="B433" s="33"/>
      <c r="C433" s="34"/>
      <c r="D433" s="185" t="s">
        <v>140</v>
      </c>
      <c r="E433" s="34"/>
      <c r="F433" s="186" t="s">
        <v>691</v>
      </c>
      <c r="G433" s="34"/>
      <c r="H433" s="34"/>
      <c r="I433" s="102"/>
      <c r="J433" s="34"/>
      <c r="K433" s="34"/>
      <c r="L433" s="37"/>
      <c r="M433" s="187"/>
      <c r="N433" s="59"/>
      <c r="O433" s="59"/>
      <c r="P433" s="59"/>
      <c r="Q433" s="59"/>
      <c r="R433" s="59"/>
      <c r="S433" s="59"/>
      <c r="T433" s="60"/>
      <c r="AT433" s="16" t="s">
        <v>140</v>
      </c>
      <c r="AU433" s="16" t="s">
        <v>138</v>
      </c>
    </row>
    <row r="434" spans="2:65" s="11" customFormat="1" ht="10.199999999999999">
      <c r="B434" s="188"/>
      <c r="C434" s="189"/>
      <c r="D434" s="185" t="s">
        <v>142</v>
      </c>
      <c r="E434" s="190" t="s">
        <v>19</v>
      </c>
      <c r="F434" s="191" t="s">
        <v>692</v>
      </c>
      <c r="G434" s="189"/>
      <c r="H434" s="192">
        <v>26</v>
      </c>
      <c r="I434" s="193"/>
      <c r="J434" s="189"/>
      <c r="K434" s="189"/>
      <c r="L434" s="194"/>
      <c r="M434" s="195"/>
      <c r="N434" s="196"/>
      <c r="O434" s="196"/>
      <c r="P434" s="196"/>
      <c r="Q434" s="196"/>
      <c r="R434" s="196"/>
      <c r="S434" s="196"/>
      <c r="T434" s="197"/>
      <c r="AT434" s="198" t="s">
        <v>142</v>
      </c>
      <c r="AU434" s="198" t="s">
        <v>138</v>
      </c>
      <c r="AV434" s="11" t="s">
        <v>138</v>
      </c>
      <c r="AW434" s="11" t="s">
        <v>34</v>
      </c>
      <c r="AX434" s="11" t="s">
        <v>81</v>
      </c>
      <c r="AY434" s="198" t="s">
        <v>130</v>
      </c>
    </row>
    <row r="435" spans="2:65" s="1" customFormat="1" ht="20.399999999999999" customHeight="1">
      <c r="B435" s="33"/>
      <c r="C435" s="173" t="s">
        <v>693</v>
      </c>
      <c r="D435" s="173" t="s">
        <v>132</v>
      </c>
      <c r="E435" s="174" t="s">
        <v>694</v>
      </c>
      <c r="F435" s="175" t="s">
        <v>695</v>
      </c>
      <c r="G435" s="176" t="s">
        <v>273</v>
      </c>
      <c r="H435" s="177">
        <v>125.7</v>
      </c>
      <c r="I435" s="178"/>
      <c r="J435" s="179">
        <f>ROUND(I435*H435,2)</f>
        <v>0</v>
      </c>
      <c r="K435" s="175" t="s">
        <v>136</v>
      </c>
      <c r="L435" s="37"/>
      <c r="M435" s="180" t="s">
        <v>19</v>
      </c>
      <c r="N435" s="181" t="s">
        <v>45</v>
      </c>
      <c r="O435" s="59"/>
      <c r="P435" s="182">
        <f>O435*H435</f>
        <v>0</v>
      </c>
      <c r="Q435" s="182">
        <v>5.8999999999999999E-3</v>
      </c>
      <c r="R435" s="182">
        <f>Q435*H435</f>
        <v>0.74163000000000001</v>
      </c>
      <c r="S435" s="182">
        <v>0</v>
      </c>
      <c r="T435" s="183">
        <f>S435*H435</f>
        <v>0</v>
      </c>
      <c r="AR435" s="16" t="s">
        <v>230</v>
      </c>
      <c r="AT435" s="16" t="s">
        <v>132</v>
      </c>
      <c r="AU435" s="16" t="s">
        <v>138</v>
      </c>
      <c r="AY435" s="16" t="s">
        <v>130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6" t="s">
        <v>138</v>
      </c>
      <c r="BK435" s="184">
        <f>ROUND(I435*H435,2)</f>
        <v>0</v>
      </c>
      <c r="BL435" s="16" t="s">
        <v>230</v>
      </c>
      <c r="BM435" s="16" t="s">
        <v>696</v>
      </c>
    </row>
    <row r="436" spans="2:65" s="1" customFormat="1" ht="19.2">
      <c r="B436" s="33"/>
      <c r="C436" s="34"/>
      <c r="D436" s="185" t="s">
        <v>140</v>
      </c>
      <c r="E436" s="34"/>
      <c r="F436" s="186" t="s">
        <v>697</v>
      </c>
      <c r="G436" s="34"/>
      <c r="H436" s="34"/>
      <c r="I436" s="102"/>
      <c r="J436" s="34"/>
      <c r="K436" s="34"/>
      <c r="L436" s="37"/>
      <c r="M436" s="187"/>
      <c r="N436" s="59"/>
      <c r="O436" s="59"/>
      <c r="P436" s="59"/>
      <c r="Q436" s="59"/>
      <c r="R436" s="59"/>
      <c r="S436" s="59"/>
      <c r="T436" s="60"/>
      <c r="AT436" s="16" t="s">
        <v>140</v>
      </c>
      <c r="AU436" s="16" t="s">
        <v>138</v>
      </c>
    </row>
    <row r="437" spans="2:65" s="1" customFormat="1" ht="20.399999999999999" customHeight="1">
      <c r="B437" s="33"/>
      <c r="C437" s="173" t="s">
        <v>698</v>
      </c>
      <c r="D437" s="173" t="s">
        <v>132</v>
      </c>
      <c r="E437" s="174" t="s">
        <v>699</v>
      </c>
      <c r="F437" s="175" t="s">
        <v>700</v>
      </c>
      <c r="G437" s="176" t="s">
        <v>380</v>
      </c>
      <c r="H437" s="177">
        <v>6</v>
      </c>
      <c r="I437" s="178"/>
      <c r="J437" s="179">
        <f>ROUND(I437*H437,2)</f>
        <v>0</v>
      </c>
      <c r="K437" s="175" t="s">
        <v>136</v>
      </c>
      <c r="L437" s="37"/>
      <c r="M437" s="180" t="s">
        <v>19</v>
      </c>
      <c r="N437" s="181" t="s">
        <v>45</v>
      </c>
      <c r="O437" s="59"/>
      <c r="P437" s="182">
        <f>O437*H437</f>
        <v>0</v>
      </c>
      <c r="Q437" s="182">
        <v>3.5999999999999999E-3</v>
      </c>
      <c r="R437" s="182">
        <f>Q437*H437</f>
        <v>2.1600000000000001E-2</v>
      </c>
      <c r="S437" s="182">
        <v>0</v>
      </c>
      <c r="T437" s="183">
        <f>S437*H437</f>
        <v>0</v>
      </c>
      <c r="AR437" s="16" t="s">
        <v>230</v>
      </c>
      <c r="AT437" s="16" t="s">
        <v>132</v>
      </c>
      <c r="AU437" s="16" t="s">
        <v>138</v>
      </c>
      <c r="AY437" s="16" t="s">
        <v>130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6" t="s">
        <v>138</v>
      </c>
      <c r="BK437" s="184">
        <f>ROUND(I437*H437,2)</f>
        <v>0</v>
      </c>
      <c r="BL437" s="16" t="s">
        <v>230</v>
      </c>
      <c r="BM437" s="16" t="s">
        <v>701</v>
      </c>
    </row>
    <row r="438" spans="2:65" s="1" customFormat="1" ht="19.2">
      <c r="B438" s="33"/>
      <c r="C438" s="34"/>
      <c r="D438" s="185" t="s">
        <v>140</v>
      </c>
      <c r="E438" s="34"/>
      <c r="F438" s="186" t="s">
        <v>702</v>
      </c>
      <c r="G438" s="34"/>
      <c r="H438" s="34"/>
      <c r="I438" s="102"/>
      <c r="J438" s="34"/>
      <c r="K438" s="34"/>
      <c r="L438" s="37"/>
      <c r="M438" s="187"/>
      <c r="N438" s="59"/>
      <c r="O438" s="59"/>
      <c r="P438" s="59"/>
      <c r="Q438" s="59"/>
      <c r="R438" s="59"/>
      <c r="S438" s="59"/>
      <c r="T438" s="60"/>
      <c r="AT438" s="16" t="s">
        <v>140</v>
      </c>
      <c r="AU438" s="16" t="s">
        <v>138</v>
      </c>
    </row>
    <row r="439" spans="2:65" s="1" customFormat="1" ht="20.399999999999999" customHeight="1">
      <c r="B439" s="33"/>
      <c r="C439" s="173" t="s">
        <v>703</v>
      </c>
      <c r="D439" s="173" t="s">
        <v>132</v>
      </c>
      <c r="E439" s="174" t="s">
        <v>704</v>
      </c>
      <c r="F439" s="175" t="s">
        <v>705</v>
      </c>
      <c r="G439" s="176" t="s">
        <v>273</v>
      </c>
      <c r="H439" s="177">
        <v>117.1</v>
      </c>
      <c r="I439" s="178"/>
      <c r="J439" s="179">
        <f>ROUND(I439*H439,2)</f>
        <v>0</v>
      </c>
      <c r="K439" s="175" t="s">
        <v>136</v>
      </c>
      <c r="L439" s="37"/>
      <c r="M439" s="180" t="s">
        <v>19</v>
      </c>
      <c r="N439" s="181" t="s">
        <v>45</v>
      </c>
      <c r="O439" s="59"/>
      <c r="P439" s="182">
        <f>O439*H439</f>
        <v>0</v>
      </c>
      <c r="Q439" s="182">
        <v>4.2900000000000004E-3</v>
      </c>
      <c r="R439" s="182">
        <f>Q439*H439</f>
        <v>0.502359</v>
      </c>
      <c r="S439" s="182">
        <v>0</v>
      </c>
      <c r="T439" s="183">
        <f>S439*H439</f>
        <v>0</v>
      </c>
      <c r="AR439" s="16" t="s">
        <v>230</v>
      </c>
      <c r="AT439" s="16" t="s">
        <v>132</v>
      </c>
      <c r="AU439" s="16" t="s">
        <v>138</v>
      </c>
      <c r="AY439" s="16" t="s">
        <v>130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6" t="s">
        <v>138</v>
      </c>
      <c r="BK439" s="184">
        <f>ROUND(I439*H439,2)</f>
        <v>0</v>
      </c>
      <c r="BL439" s="16" t="s">
        <v>230</v>
      </c>
      <c r="BM439" s="16" t="s">
        <v>706</v>
      </c>
    </row>
    <row r="440" spans="2:65" s="1" customFormat="1" ht="19.2">
      <c r="B440" s="33"/>
      <c r="C440" s="34"/>
      <c r="D440" s="185" t="s">
        <v>140</v>
      </c>
      <c r="E440" s="34"/>
      <c r="F440" s="186" t="s">
        <v>707</v>
      </c>
      <c r="G440" s="34"/>
      <c r="H440" s="34"/>
      <c r="I440" s="102"/>
      <c r="J440" s="34"/>
      <c r="K440" s="34"/>
      <c r="L440" s="37"/>
      <c r="M440" s="187"/>
      <c r="N440" s="59"/>
      <c r="O440" s="59"/>
      <c r="P440" s="59"/>
      <c r="Q440" s="59"/>
      <c r="R440" s="59"/>
      <c r="S440" s="59"/>
      <c r="T440" s="60"/>
      <c r="AT440" s="16" t="s">
        <v>140</v>
      </c>
      <c r="AU440" s="16" t="s">
        <v>138</v>
      </c>
    </row>
    <row r="441" spans="2:65" s="1" customFormat="1" ht="20.399999999999999" customHeight="1">
      <c r="B441" s="33"/>
      <c r="C441" s="173" t="s">
        <v>708</v>
      </c>
      <c r="D441" s="173" t="s">
        <v>132</v>
      </c>
      <c r="E441" s="174" t="s">
        <v>709</v>
      </c>
      <c r="F441" s="175" t="s">
        <v>710</v>
      </c>
      <c r="G441" s="176" t="s">
        <v>273</v>
      </c>
      <c r="H441" s="177">
        <v>80.52</v>
      </c>
      <c r="I441" s="178"/>
      <c r="J441" s="179">
        <f>ROUND(I441*H441,2)</f>
        <v>0</v>
      </c>
      <c r="K441" s="175" t="s">
        <v>136</v>
      </c>
      <c r="L441" s="37"/>
      <c r="M441" s="180" t="s">
        <v>19</v>
      </c>
      <c r="N441" s="181" t="s">
        <v>45</v>
      </c>
      <c r="O441" s="59"/>
      <c r="P441" s="182">
        <f>O441*H441</f>
        <v>0</v>
      </c>
      <c r="Q441" s="182">
        <v>2.8900000000000002E-3</v>
      </c>
      <c r="R441" s="182">
        <f>Q441*H441</f>
        <v>0.23270280000000002</v>
      </c>
      <c r="S441" s="182">
        <v>0</v>
      </c>
      <c r="T441" s="183">
        <f>S441*H441</f>
        <v>0</v>
      </c>
      <c r="AR441" s="16" t="s">
        <v>230</v>
      </c>
      <c r="AT441" s="16" t="s">
        <v>132</v>
      </c>
      <c r="AU441" s="16" t="s">
        <v>138</v>
      </c>
      <c r="AY441" s="16" t="s">
        <v>130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6" t="s">
        <v>138</v>
      </c>
      <c r="BK441" s="184">
        <f>ROUND(I441*H441,2)</f>
        <v>0</v>
      </c>
      <c r="BL441" s="16" t="s">
        <v>230</v>
      </c>
      <c r="BM441" s="16" t="s">
        <v>711</v>
      </c>
    </row>
    <row r="442" spans="2:65" s="1" customFormat="1" ht="19.2">
      <c r="B442" s="33"/>
      <c r="C442" s="34"/>
      <c r="D442" s="185" t="s">
        <v>140</v>
      </c>
      <c r="E442" s="34"/>
      <c r="F442" s="186" t="s">
        <v>712</v>
      </c>
      <c r="G442" s="34"/>
      <c r="H442" s="34"/>
      <c r="I442" s="102"/>
      <c r="J442" s="34"/>
      <c r="K442" s="34"/>
      <c r="L442" s="37"/>
      <c r="M442" s="187"/>
      <c r="N442" s="59"/>
      <c r="O442" s="59"/>
      <c r="P442" s="59"/>
      <c r="Q442" s="59"/>
      <c r="R442" s="59"/>
      <c r="S442" s="59"/>
      <c r="T442" s="60"/>
      <c r="AT442" s="16" t="s">
        <v>140</v>
      </c>
      <c r="AU442" s="16" t="s">
        <v>138</v>
      </c>
    </row>
    <row r="443" spans="2:65" s="1" customFormat="1" ht="20.399999999999999" customHeight="1">
      <c r="B443" s="33"/>
      <c r="C443" s="173" t="s">
        <v>713</v>
      </c>
      <c r="D443" s="173" t="s">
        <v>132</v>
      </c>
      <c r="E443" s="174" t="s">
        <v>714</v>
      </c>
      <c r="F443" s="175" t="s">
        <v>715</v>
      </c>
      <c r="G443" s="176" t="s">
        <v>380</v>
      </c>
      <c r="H443" s="177">
        <v>8</v>
      </c>
      <c r="I443" s="178"/>
      <c r="J443" s="179">
        <f>ROUND(I443*H443,2)</f>
        <v>0</v>
      </c>
      <c r="K443" s="175" t="s">
        <v>136</v>
      </c>
      <c r="L443" s="37"/>
      <c r="M443" s="180" t="s">
        <v>19</v>
      </c>
      <c r="N443" s="181" t="s">
        <v>45</v>
      </c>
      <c r="O443" s="59"/>
      <c r="P443" s="182">
        <f>O443*H443</f>
        <v>0</v>
      </c>
      <c r="Q443" s="182">
        <v>9.0799999999999995E-3</v>
      </c>
      <c r="R443" s="182">
        <f>Q443*H443</f>
        <v>7.2639999999999996E-2</v>
      </c>
      <c r="S443" s="182">
        <v>0</v>
      </c>
      <c r="T443" s="183">
        <f>S443*H443</f>
        <v>0</v>
      </c>
      <c r="AR443" s="16" t="s">
        <v>230</v>
      </c>
      <c r="AT443" s="16" t="s">
        <v>132</v>
      </c>
      <c r="AU443" s="16" t="s">
        <v>138</v>
      </c>
      <c r="AY443" s="16" t="s">
        <v>130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6" t="s">
        <v>138</v>
      </c>
      <c r="BK443" s="184">
        <f>ROUND(I443*H443,2)</f>
        <v>0</v>
      </c>
      <c r="BL443" s="16" t="s">
        <v>230</v>
      </c>
      <c r="BM443" s="16" t="s">
        <v>716</v>
      </c>
    </row>
    <row r="444" spans="2:65" s="1" customFormat="1" ht="19.2">
      <c r="B444" s="33"/>
      <c r="C444" s="34"/>
      <c r="D444" s="185" t="s">
        <v>140</v>
      </c>
      <c r="E444" s="34"/>
      <c r="F444" s="186" t="s">
        <v>717</v>
      </c>
      <c r="G444" s="34"/>
      <c r="H444" s="34"/>
      <c r="I444" s="102"/>
      <c r="J444" s="34"/>
      <c r="K444" s="34"/>
      <c r="L444" s="37"/>
      <c r="M444" s="187"/>
      <c r="N444" s="59"/>
      <c r="O444" s="59"/>
      <c r="P444" s="59"/>
      <c r="Q444" s="59"/>
      <c r="R444" s="59"/>
      <c r="S444" s="59"/>
      <c r="T444" s="60"/>
      <c r="AT444" s="16" t="s">
        <v>140</v>
      </c>
      <c r="AU444" s="16" t="s">
        <v>138</v>
      </c>
    </row>
    <row r="445" spans="2:65" s="1" customFormat="1" ht="20.399999999999999" customHeight="1">
      <c r="B445" s="33"/>
      <c r="C445" s="173" t="s">
        <v>718</v>
      </c>
      <c r="D445" s="173" t="s">
        <v>132</v>
      </c>
      <c r="E445" s="174" t="s">
        <v>719</v>
      </c>
      <c r="F445" s="175" t="s">
        <v>720</v>
      </c>
      <c r="G445" s="176" t="s">
        <v>273</v>
      </c>
      <c r="H445" s="177">
        <v>125.5</v>
      </c>
      <c r="I445" s="178"/>
      <c r="J445" s="179">
        <f>ROUND(I445*H445,2)</f>
        <v>0</v>
      </c>
      <c r="K445" s="175" t="s">
        <v>136</v>
      </c>
      <c r="L445" s="37"/>
      <c r="M445" s="180" t="s">
        <v>19</v>
      </c>
      <c r="N445" s="181" t="s">
        <v>45</v>
      </c>
      <c r="O445" s="59"/>
      <c r="P445" s="182">
        <f>O445*H445</f>
        <v>0</v>
      </c>
      <c r="Q445" s="182">
        <v>1.74E-3</v>
      </c>
      <c r="R445" s="182">
        <f>Q445*H445</f>
        <v>0.21837000000000001</v>
      </c>
      <c r="S445" s="182">
        <v>0</v>
      </c>
      <c r="T445" s="183">
        <f>S445*H445</f>
        <v>0</v>
      </c>
      <c r="AR445" s="16" t="s">
        <v>230</v>
      </c>
      <c r="AT445" s="16" t="s">
        <v>132</v>
      </c>
      <c r="AU445" s="16" t="s">
        <v>138</v>
      </c>
      <c r="AY445" s="16" t="s">
        <v>130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6" t="s">
        <v>138</v>
      </c>
      <c r="BK445" s="184">
        <f>ROUND(I445*H445,2)</f>
        <v>0</v>
      </c>
      <c r="BL445" s="16" t="s">
        <v>230</v>
      </c>
      <c r="BM445" s="16" t="s">
        <v>721</v>
      </c>
    </row>
    <row r="446" spans="2:65" s="1" customFormat="1" ht="19.2">
      <c r="B446" s="33"/>
      <c r="C446" s="34"/>
      <c r="D446" s="185" t="s">
        <v>140</v>
      </c>
      <c r="E446" s="34"/>
      <c r="F446" s="186" t="s">
        <v>722</v>
      </c>
      <c r="G446" s="34"/>
      <c r="H446" s="34"/>
      <c r="I446" s="102"/>
      <c r="J446" s="34"/>
      <c r="K446" s="34"/>
      <c r="L446" s="37"/>
      <c r="M446" s="187"/>
      <c r="N446" s="59"/>
      <c r="O446" s="59"/>
      <c r="P446" s="59"/>
      <c r="Q446" s="59"/>
      <c r="R446" s="59"/>
      <c r="S446" s="59"/>
      <c r="T446" s="60"/>
      <c r="AT446" s="16" t="s">
        <v>140</v>
      </c>
      <c r="AU446" s="16" t="s">
        <v>138</v>
      </c>
    </row>
    <row r="447" spans="2:65" s="1" customFormat="1" ht="20.399999999999999" customHeight="1">
      <c r="B447" s="33"/>
      <c r="C447" s="173" t="s">
        <v>723</v>
      </c>
      <c r="D447" s="173" t="s">
        <v>132</v>
      </c>
      <c r="E447" s="174" t="s">
        <v>724</v>
      </c>
      <c r="F447" s="175" t="s">
        <v>725</v>
      </c>
      <c r="G447" s="176" t="s">
        <v>380</v>
      </c>
      <c r="H447" s="177">
        <v>4</v>
      </c>
      <c r="I447" s="178"/>
      <c r="J447" s="179">
        <f>ROUND(I447*H447,2)</f>
        <v>0</v>
      </c>
      <c r="K447" s="175" t="s">
        <v>136</v>
      </c>
      <c r="L447" s="37"/>
      <c r="M447" s="180" t="s">
        <v>19</v>
      </c>
      <c r="N447" s="181" t="s">
        <v>45</v>
      </c>
      <c r="O447" s="59"/>
      <c r="P447" s="182">
        <f>O447*H447</f>
        <v>0</v>
      </c>
      <c r="Q447" s="182">
        <v>2.5000000000000001E-4</v>
      </c>
      <c r="R447" s="182">
        <f>Q447*H447</f>
        <v>1E-3</v>
      </c>
      <c r="S447" s="182">
        <v>0</v>
      </c>
      <c r="T447" s="183">
        <f>S447*H447</f>
        <v>0</v>
      </c>
      <c r="AR447" s="16" t="s">
        <v>230</v>
      </c>
      <c r="AT447" s="16" t="s">
        <v>132</v>
      </c>
      <c r="AU447" s="16" t="s">
        <v>138</v>
      </c>
      <c r="AY447" s="16" t="s">
        <v>130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6" t="s">
        <v>138</v>
      </c>
      <c r="BK447" s="184">
        <f>ROUND(I447*H447,2)</f>
        <v>0</v>
      </c>
      <c r="BL447" s="16" t="s">
        <v>230</v>
      </c>
      <c r="BM447" s="16" t="s">
        <v>726</v>
      </c>
    </row>
    <row r="448" spans="2:65" s="1" customFormat="1" ht="19.2">
      <c r="B448" s="33"/>
      <c r="C448" s="34"/>
      <c r="D448" s="185" t="s">
        <v>140</v>
      </c>
      <c r="E448" s="34"/>
      <c r="F448" s="186" t="s">
        <v>727</v>
      </c>
      <c r="G448" s="34"/>
      <c r="H448" s="34"/>
      <c r="I448" s="102"/>
      <c r="J448" s="34"/>
      <c r="K448" s="34"/>
      <c r="L448" s="37"/>
      <c r="M448" s="187"/>
      <c r="N448" s="59"/>
      <c r="O448" s="59"/>
      <c r="P448" s="59"/>
      <c r="Q448" s="59"/>
      <c r="R448" s="59"/>
      <c r="S448" s="59"/>
      <c r="T448" s="60"/>
      <c r="AT448" s="16" t="s">
        <v>140</v>
      </c>
      <c r="AU448" s="16" t="s">
        <v>138</v>
      </c>
    </row>
    <row r="449" spans="2:65" s="1" customFormat="1" ht="20.399999999999999" customHeight="1">
      <c r="B449" s="33"/>
      <c r="C449" s="173" t="s">
        <v>728</v>
      </c>
      <c r="D449" s="173" t="s">
        <v>132</v>
      </c>
      <c r="E449" s="174" t="s">
        <v>729</v>
      </c>
      <c r="F449" s="175" t="s">
        <v>730</v>
      </c>
      <c r="G449" s="176" t="s">
        <v>380</v>
      </c>
      <c r="H449" s="177">
        <v>8</v>
      </c>
      <c r="I449" s="178"/>
      <c r="J449" s="179">
        <f>ROUND(I449*H449,2)</f>
        <v>0</v>
      </c>
      <c r="K449" s="175" t="s">
        <v>136</v>
      </c>
      <c r="L449" s="37"/>
      <c r="M449" s="180" t="s">
        <v>19</v>
      </c>
      <c r="N449" s="181" t="s">
        <v>45</v>
      </c>
      <c r="O449" s="59"/>
      <c r="P449" s="182">
        <f>O449*H449</f>
        <v>0</v>
      </c>
      <c r="Q449" s="182">
        <v>2.5000000000000001E-4</v>
      </c>
      <c r="R449" s="182">
        <f>Q449*H449</f>
        <v>2E-3</v>
      </c>
      <c r="S449" s="182">
        <v>0</v>
      </c>
      <c r="T449" s="183">
        <f>S449*H449</f>
        <v>0</v>
      </c>
      <c r="AR449" s="16" t="s">
        <v>230</v>
      </c>
      <c r="AT449" s="16" t="s">
        <v>132</v>
      </c>
      <c r="AU449" s="16" t="s">
        <v>138</v>
      </c>
      <c r="AY449" s="16" t="s">
        <v>130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6" t="s">
        <v>138</v>
      </c>
      <c r="BK449" s="184">
        <f>ROUND(I449*H449,2)</f>
        <v>0</v>
      </c>
      <c r="BL449" s="16" t="s">
        <v>230</v>
      </c>
      <c r="BM449" s="16" t="s">
        <v>731</v>
      </c>
    </row>
    <row r="450" spans="2:65" s="1" customFormat="1" ht="19.2">
      <c r="B450" s="33"/>
      <c r="C450" s="34"/>
      <c r="D450" s="185" t="s">
        <v>140</v>
      </c>
      <c r="E450" s="34"/>
      <c r="F450" s="186" t="s">
        <v>732</v>
      </c>
      <c r="G450" s="34"/>
      <c r="H450" s="34"/>
      <c r="I450" s="102"/>
      <c r="J450" s="34"/>
      <c r="K450" s="34"/>
      <c r="L450" s="37"/>
      <c r="M450" s="187"/>
      <c r="N450" s="59"/>
      <c r="O450" s="59"/>
      <c r="P450" s="59"/>
      <c r="Q450" s="59"/>
      <c r="R450" s="59"/>
      <c r="S450" s="59"/>
      <c r="T450" s="60"/>
      <c r="AT450" s="16" t="s">
        <v>140</v>
      </c>
      <c r="AU450" s="16" t="s">
        <v>138</v>
      </c>
    </row>
    <row r="451" spans="2:65" s="1" customFormat="1" ht="20.399999999999999" customHeight="1">
      <c r="B451" s="33"/>
      <c r="C451" s="173" t="s">
        <v>733</v>
      </c>
      <c r="D451" s="173" t="s">
        <v>132</v>
      </c>
      <c r="E451" s="174" t="s">
        <v>734</v>
      </c>
      <c r="F451" s="175" t="s">
        <v>735</v>
      </c>
      <c r="G451" s="176" t="s">
        <v>273</v>
      </c>
      <c r="H451" s="177">
        <v>80.5</v>
      </c>
      <c r="I451" s="178"/>
      <c r="J451" s="179">
        <f>ROUND(I451*H451,2)</f>
        <v>0</v>
      </c>
      <c r="K451" s="175" t="s">
        <v>136</v>
      </c>
      <c r="L451" s="37"/>
      <c r="M451" s="180" t="s">
        <v>19</v>
      </c>
      <c r="N451" s="181" t="s">
        <v>45</v>
      </c>
      <c r="O451" s="59"/>
      <c r="P451" s="182">
        <f>O451*H451</f>
        <v>0</v>
      </c>
      <c r="Q451" s="182">
        <v>2.8600000000000001E-3</v>
      </c>
      <c r="R451" s="182">
        <f>Q451*H451</f>
        <v>0.23023000000000002</v>
      </c>
      <c r="S451" s="182">
        <v>0</v>
      </c>
      <c r="T451" s="183">
        <f>S451*H451</f>
        <v>0</v>
      </c>
      <c r="AR451" s="16" t="s">
        <v>230</v>
      </c>
      <c r="AT451" s="16" t="s">
        <v>132</v>
      </c>
      <c r="AU451" s="16" t="s">
        <v>138</v>
      </c>
      <c r="AY451" s="16" t="s">
        <v>130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6" t="s">
        <v>138</v>
      </c>
      <c r="BK451" s="184">
        <f>ROUND(I451*H451,2)</f>
        <v>0</v>
      </c>
      <c r="BL451" s="16" t="s">
        <v>230</v>
      </c>
      <c r="BM451" s="16" t="s">
        <v>736</v>
      </c>
    </row>
    <row r="452" spans="2:65" s="1" customFormat="1" ht="19.2">
      <c r="B452" s="33"/>
      <c r="C452" s="34"/>
      <c r="D452" s="185" t="s">
        <v>140</v>
      </c>
      <c r="E452" s="34"/>
      <c r="F452" s="186" t="s">
        <v>737</v>
      </c>
      <c r="G452" s="34"/>
      <c r="H452" s="34"/>
      <c r="I452" s="102"/>
      <c r="J452" s="34"/>
      <c r="K452" s="34"/>
      <c r="L452" s="37"/>
      <c r="M452" s="187"/>
      <c r="N452" s="59"/>
      <c r="O452" s="59"/>
      <c r="P452" s="59"/>
      <c r="Q452" s="59"/>
      <c r="R452" s="59"/>
      <c r="S452" s="59"/>
      <c r="T452" s="60"/>
      <c r="AT452" s="16" t="s">
        <v>140</v>
      </c>
      <c r="AU452" s="16" t="s">
        <v>138</v>
      </c>
    </row>
    <row r="453" spans="2:65" s="1" customFormat="1" ht="20.399999999999999" customHeight="1">
      <c r="B453" s="33"/>
      <c r="C453" s="173" t="s">
        <v>738</v>
      </c>
      <c r="D453" s="173" t="s">
        <v>132</v>
      </c>
      <c r="E453" s="174" t="s">
        <v>739</v>
      </c>
      <c r="F453" s="175" t="s">
        <v>740</v>
      </c>
      <c r="G453" s="176" t="s">
        <v>185</v>
      </c>
      <c r="H453" s="177">
        <v>7.5659999999999998</v>
      </c>
      <c r="I453" s="178"/>
      <c r="J453" s="179">
        <f>ROUND(I453*H453,2)</f>
        <v>0</v>
      </c>
      <c r="K453" s="175" t="s">
        <v>136</v>
      </c>
      <c r="L453" s="37"/>
      <c r="M453" s="180" t="s">
        <v>19</v>
      </c>
      <c r="N453" s="181" t="s">
        <v>45</v>
      </c>
      <c r="O453" s="59"/>
      <c r="P453" s="182">
        <f>O453*H453</f>
        <v>0</v>
      </c>
      <c r="Q453" s="182">
        <v>0</v>
      </c>
      <c r="R453" s="182">
        <f>Q453*H453</f>
        <v>0</v>
      </c>
      <c r="S453" s="182">
        <v>0</v>
      </c>
      <c r="T453" s="183">
        <f>S453*H453</f>
        <v>0</v>
      </c>
      <c r="AR453" s="16" t="s">
        <v>230</v>
      </c>
      <c r="AT453" s="16" t="s">
        <v>132</v>
      </c>
      <c r="AU453" s="16" t="s">
        <v>138</v>
      </c>
      <c r="AY453" s="16" t="s">
        <v>130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6" t="s">
        <v>138</v>
      </c>
      <c r="BK453" s="184">
        <f>ROUND(I453*H453,2)</f>
        <v>0</v>
      </c>
      <c r="BL453" s="16" t="s">
        <v>230</v>
      </c>
      <c r="BM453" s="16" t="s">
        <v>741</v>
      </c>
    </row>
    <row r="454" spans="2:65" s="1" customFormat="1" ht="19.2">
      <c r="B454" s="33"/>
      <c r="C454" s="34"/>
      <c r="D454" s="185" t="s">
        <v>140</v>
      </c>
      <c r="E454" s="34"/>
      <c r="F454" s="186" t="s">
        <v>742</v>
      </c>
      <c r="G454" s="34"/>
      <c r="H454" s="34"/>
      <c r="I454" s="102"/>
      <c r="J454" s="34"/>
      <c r="K454" s="34"/>
      <c r="L454" s="37"/>
      <c r="M454" s="187"/>
      <c r="N454" s="59"/>
      <c r="O454" s="59"/>
      <c r="P454" s="59"/>
      <c r="Q454" s="59"/>
      <c r="R454" s="59"/>
      <c r="S454" s="59"/>
      <c r="T454" s="60"/>
      <c r="AT454" s="16" t="s">
        <v>140</v>
      </c>
      <c r="AU454" s="16" t="s">
        <v>138</v>
      </c>
    </row>
    <row r="455" spans="2:65" s="10" customFormat="1" ht="22.8" customHeight="1">
      <c r="B455" s="157"/>
      <c r="C455" s="158"/>
      <c r="D455" s="159" t="s">
        <v>72</v>
      </c>
      <c r="E455" s="171" t="s">
        <v>743</v>
      </c>
      <c r="F455" s="171" t="s">
        <v>744</v>
      </c>
      <c r="G455" s="158"/>
      <c r="H455" s="158"/>
      <c r="I455" s="161"/>
      <c r="J455" s="172">
        <f>BK455</f>
        <v>0</v>
      </c>
      <c r="K455" s="158"/>
      <c r="L455" s="163"/>
      <c r="M455" s="164"/>
      <c r="N455" s="165"/>
      <c r="O455" s="165"/>
      <c r="P455" s="166">
        <f>SUM(P456:P461)</f>
        <v>0</v>
      </c>
      <c r="Q455" s="165"/>
      <c r="R455" s="166">
        <f>SUM(R456:R461)</f>
        <v>9.9399999999999988E-2</v>
      </c>
      <c r="S455" s="165"/>
      <c r="T455" s="167">
        <f>SUM(T456:T461)</f>
        <v>0</v>
      </c>
      <c r="AR455" s="168" t="s">
        <v>138</v>
      </c>
      <c r="AT455" s="169" t="s">
        <v>72</v>
      </c>
      <c r="AU455" s="169" t="s">
        <v>81</v>
      </c>
      <c r="AY455" s="168" t="s">
        <v>130</v>
      </c>
      <c r="BK455" s="170">
        <f>SUM(BK456:BK461)</f>
        <v>0</v>
      </c>
    </row>
    <row r="456" spans="2:65" s="1" customFormat="1" ht="14.4" customHeight="1">
      <c r="B456" s="33"/>
      <c r="C456" s="173" t="s">
        <v>745</v>
      </c>
      <c r="D456" s="173" t="s">
        <v>132</v>
      </c>
      <c r="E456" s="174" t="s">
        <v>746</v>
      </c>
      <c r="F456" s="175" t="s">
        <v>747</v>
      </c>
      <c r="G456" s="176" t="s">
        <v>380</v>
      </c>
      <c r="H456" s="177">
        <v>1420</v>
      </c>
      <c r="I456" s="178"/>
      <c r="J456" s="179">
        <f>ROUND(I456*H456,2)</f>
        <v>0</v>
      </c>
      <c r="K456" s="175" t="s">
        <v>19</v>
      </c>
      <c r="L456" s="37"/>
      <c r="M456" s="180" t="s">
        <v>19</v>
      </c>
      <c r="N456" s="181" t="s">
        <v>45</v>
      </c>
      <c r="O456" s="59"/>
      <c r="P456" s="182">
        <f>O456*H456</f>
        <v>0</v>
      </c>
      <c r="Q456" s="182">
        <v>0</v>
      </c>
      <c r="R456" s="182">
        <f>Q456*H456</f>
        <v>0</v>
      </c>
      <c r="S456" s="182">
        <v>0</v>
      </c>
      <c r="T456" s="183">
        <f>S456*H456</f>
        <v>0</v>
      </c>
      <c r="AR456" s="16" t="s">
        <v>230</v>
      </c>
      <c r="AT456" s="16" t="s">
        <v>132</v>
      </c>
      <c r="AU456" s="16" t="s">
        <v>138</v>
      </c>
      <c r="AY456" s="16" t="s">
        <v>130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16" t="s">
        <v>138</v>
      </c>
      <c r="BK456" s="184">
        <f>ROUND(I456*H456,2)</f>
        <v>0</v>
      </c>
      <c r="BL456" s="16" t="s">
        <v>230</v>
      </c>
      <c r="BM456" s="16" t="s">
        <v>748</v>
      </c>
    </row>
    <row r="457" spans="2:65" s="1" customFormat="1" ht="10.199999999999999">
      <c r="B457" s="33"/>
      <c r="C457" s="34"/>
      <c r="D457" s="185" t="s">
        <v>140</v>
      </c>
      <c r="E457" s="34"/>
      <c r="F457" s="186" t="s">
        <v>749</v>
      </c>
      <c r="G457" s="34"/>
      <c r="H457" s="34"/>
      <c r="I457" s="102"/>
      <c r="J457" s="34"/>
      <c r="K457" s="34"/>
      <c r="L457" s="37"/>
      <c r="M457" s="187"/>
      <c r="N457" s="59"/>
      <c r="O457" s="59"/>
      <c r="P457" s="59"/>
      <c r="Q457" s="59"/>
      <c r="R457" s="59"/>
      <c r="S457" s="59"/>
      <c r="T457" s="60"/>
      <c r="AT457" s="16" t="s">
        <v>140</v>
      </c>
      <c r="AU457" s="16" t="s">
        <v>138</v>
      </c>
    </row>
    <row r="458" spans="2:65" s="1" customFormat="1" ht="20.399999999999999" customHeight="1">
      <c r="B458" s="33"/>
      <c r="C458" s="199" t="s">
        <v>750</v>
      </c>
      <c r="D458" s="199" t="s">
        <v>166</v>
      </c>
      <c r="E458" s="200" t="s">
        <v>751</v>
      </c>
      <c r="F458" s="201" t="s">
        <v>752</v>
      </c>
      <c r="G458" s="202" t="s">
        <v>380</v>
      </c>
      <c r="H458" s="203">
        <v>1420</v>
      </c>
      <c r="I458" s="204"/>
      <c r="J458" s="205">
        <f>ROUND(I458*H458,2)</f>
        <v>0</v>
      </c>
      <c r="K458" s="201" t="s">
        <v>136</v>
      </c>
      <c r="L458" s="206"/>
      <c r="M458" s="207" t="s">
        <v>19</v>
      </c>
      <c r="N458" s="208" t="s">
        <v>45</v>
      </c>
      <c r="O458" s="59"/>
      <c r="P458" s="182">
        <f>O458*H458</f>
        <v>0</v>
      </c>
      <c r="Q458" s="182">
        <v>6.9999999999999994E-5</v>
      </c>
      <c r="R458" s="182">
        <f>Q458*H458</f>
        <v>9.9399999999999988E-2</v>
      </c>
      <c r="S458" s="182">
        <v>0</v>
      </c>
      <c r="T458" s="183">
        <f>S458*H458</f>
        <v>0</v>
      </c>
      <c r="AR458" s="16" t="s">
        <v>329</v>
      </c>
      <c r="AT458" s="16" t="s">
        <v>166</v>
      </c>
      <c r="AU458" s="16" t="s">
        <v>138</v>
      </c>
      <c r="AY458" s="16" t="s">
        <v>130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6" t="s">
        <v>138</v>
      </c>
      <c r="BK458" s="184">
        <f>ROUND(I458*H458,2)</f>
        <v>0</v>
      </c>
      <c r="BL458" s="16" t="s">
        <v>230</v>
      </c>
      <c r="BM458" s="16" t="s">
        <v>753</v>
      </c>
    </row>
    <row r="459" spans="2:65" s="1" customFormat="1" ht="10.199999999999999">
      <c r="B459" s="33"/>
      <c r="C459" s="34"/>
      <c r="D459" s="185" t="s">
        <v>140</v>
      </c>
      <c r="E459" s="34"/>
      <c r="F459" s="186" t="s">
        <v>752</v>
      </c>
      <c r="G459" s="34"/>
      <c r="H459" s="34"/>
      <c r="I459" s="102"/>
      <c r="J459" s="34"/>
      <c r="K459" s="34"/>
      <c r="L459" s="37"/>
      <c r="M459" s="187"/>
      <c r="N459" s="59"/>
      <c r="O459" s="59"/>
      <c r="P459" s="59"/>
      <c r="Q459" s="59"/>
      <c r="R459" s="59"/>
      <c r="S459" s="59"/>
      <c r="T459" s="60"/>
      <c r="AT459" s="16" t="s">
        <v>140</v>
      </c>
      <c r="AU459" s="16" t="s">
        <v>138</v>
      </c>
    </row>
    <row r="460" spans="2:65" s="1" customFormat="1" ht="20.399999999999999" customHeight="1">
      <c r="B460" s="33"/>
      <c r="C460" s="173" t="s">
        <v>754</v>
      </c>
      <c r="D460" s="173" t="s">
        <v>132</v>
      </c>
      <c r="E460" s="174" t="s">
        <v>755</v>
      </c>
      <c r="F460" s="175" t="s">
        <v>756</v>
      </c>
      <c r="G460" s="176" t="s">
        <v>185</v>
      </c>
      <c r="H460" s="177">
        <v>9.9000000000000005E-2</v>
      </c>
      <c r="I460" s="178"/>
      <c r="J460" s="179">
        <f>ROUND(I460*H460,2)</f>
        <v>0</v>
      </c>
      <c r="K460" s="175" t="s">
        <v>136</v>
      </c>
      <c r="L460" s="37"/>
      <c r="M460" s="180" t="s">
        <v>19</v>
      </c>
      <c r="N460" s="181" t="s">
        <v>45</v>
      </c>
      <c r="O460" s="59"/>
      <c r="P460" s="182">
        <f>O460*H460</f>
        <v>0</v>
      </c>
      <c r="Q460" s="182">
        <v>0</v>
      </c>
      <c r="R460" s="182">
        <f>Q460*H460</f>
        <v>0</v>
      </c>
      <c r="S460" s="182">
        <v>0</v>
      </c>
      <c r="T460" s="183">
        <f>S460*H460</f>
        <v>0</v>
      </c>
      <c r="AR460" s="16" t="s">
        <v>230</v>
      </c>
      <c r="AT460" s="16" t="s">
        <v>132</v>
      </c>
      <c r="AU460" s="16" t="s">
        <v>138</v>
      </c>
      <c r="AY460" s="16" t="s">
        <v>130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6" t="s">
        <v>138</v>
      </c>
      <c r="BK460" s="184">
        <f>ROUND(I460*H460,2)</f>
        <v>0</v>
      </c>
      <c r="BL460" s="16" t="s">
        <v>230</v>
      </c>
      <c r="BM460" s="16" t="s">
        <v>757</v>
      </c>
    </row>
    <row r="461" spans="2:65" s="1" customFormat="1" ht="19.2">
      <c r="B461" s="33"/>
      <c r="C461" s="34"/>
      <c r="D461" s="185" t="s">
        <v>140</v>
      </c>
      <c r="E461" s="34"/>
      <c r="F461" s="186" t="s">
        <v>758</v>
      </c>
      <c r="G461" s="34"/>
      <c r="H461" s="34"/>
      <c r="I461" s="102"/>
      <c r="J461" s="34"/>
      <c r="K461" s="34"/>
      <c r="L461" s="37"/>
      <c r="M461" s="187"/>
      <c r="N461" s="59"/>
      <c r="O461" s="59"/>
      <c r="P461" s="59"/>
      <c r="Q461" s="59"/>
      <c r="R461" s="59"/>
      <c r="S461" s="59"/>
      <c r="T461" s="60"/>
      <c r="AT461" s="16" t="s">
        <v>140</v>
      </c>
      <c r="AU461" s="16" t="s">
        <v>138</v>
      </c>
    </row>
    <row r="462" spans="2:65" s="10" customFormat="1" ht="22.8" customHeight="1">
      <c r="B462" s="157"/>
      <c r="C462" s="158"/>
      <c r="D462" s="159" t="s">
        <v>72</v>
      </c>
      <c r="E462" s="171" t="s">
        <v>759</v>
      </c>
      <c r="F462" s="171" t="s">
        <v>760</v>
      </c>
      <c r="G462" s="158"/>
      <c r="H462" s="158"/>
      <c r="I462" s="161"/>
      <c r="J462" s="172">
        <f>BK462</f>
        <v>0</v>
      </c>
      <c r="K462" s="158"/>
      <c r="L462" s="163"/>
      <c r="M462" s="164"/>
      <c r="N462" s="165"/>
      <c r="O462" s="165"/>
      <c r="P462" s="166">
        <f>SUM(P463:P471)</f>
        <v>0</v>
      </c>
      <c r="Q462" s="165"/>
      <c r="R462" s="166">
        <f>SUM(R463:R471)</f>
        <v>0.16758000000000001</v>
      </c>
      <c r="S462" s="165"/>
      <c r="T462" s="167">
        <f>SUM(T463:T471)</f>
        <v>0.35370000000000001</v>
      </c>
      <c r="AR462" s="168" t="s">
        <v>138</v>
      </c>
      <c r="AT462" s="169" t="s">
        <v>72</v>
      </c>
      <c r="AU462" s="169" t="s">
        <v>81</v>
      </c>
      <c r="AY462" s="168" t="s">
        <v>130</v>
      </c>
      <c r="BK462" s="170">
        <f>SUM(BK463:BK471)</f>
        <v>0</v>
      </c>
    </row>
    <row r="463" spans="2:65" s="1" customFormat="1" ht="20.399999999999999" customHeight="1">
      <c r="B463" s="33"/>
      <c r="C463" s="173" t="s">
        <v>761</v>
      </c>
      <c r="D463" s="173" t="s">
        <v>132</v>
      </c>
      <c r="E463" s="174" t="s">
        <v>762</v>
      </c>
      <c r="F463" s="175" t="s">
        <v>763</v>
      </c>
      <c r="G463" s="176" t="s">
        <v>273</v>
      </c>
      <c r="H463" s="177">
        <v>18</v>
      </c>
      <c r="I463" s="178"/>
      <c r="J463" s="179">
        <f>ROUND(I463*H463,2)</f>
        <v>0</v>
      </c>
      <c r="K463" s="175" t="s">
        <v>136</v>
      </c>
      <c r="L463" s="37"/>
      <c r="M463" s="180" t="s">
        <v>19</v>
      </c>
      <c r="N463" s="181" t="s">
        <v>45</v>
      </c>
      <c r="O463" s="59"/>
      <c r="P463" s="182">
        <f>O463*H463</f>
        <v>0</v>
      </c>
      <c r="Q463" s="182">
        <v>0</v>
      </c>
      <c r="R463" s="182">
        <f>Q463*H463</f>
        <v>0</v>
      </c>
      <c r="S463" s="182">
        <v>0</v>
      </c>
      <c r="T463" s="183">
        <f>S463*H463</f>
        <v>0</v>
      </c>
      <c r="AR463" s="16" t="s">
        <v>230</v>
      </c>
      <c r="AT463" s="16" t="s">
        <v>132</v>
      </c>
      <c r="AU463" s="16" t="s">
        <v>138</v>
      </c>
      <c r="AY463" s="16" t="s">
        <v>130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16" t="s">
        <v>138</v>
      </c>
      <c r="BK463" s="184">
        <f>ROUND(I463*H463,2)</f>
        <v>0</v>
      </c>
      <c r="BL463" s="16" t="s">
        <v>230</v>
      </c>
      <c r="BM463" s="16" t="s">
        <v>764</v>
      </c>
    </row>
    <row r="464" spans="2:65" s="1" customFormat="1" ht="10.199999999999999">
      <c r="B464" s="33"/>
      <c r="C464" s="34"/>
      <c r="D464" s="185" t="s">
        <v>140</v>
      </c>
      <c r="E464" s="34"/>
      <c r="F464" s="186" t="s">
        <v>765</v>
      </c>
      <c r="G464" s="34"/>
      <c r="H464" s="34"/>
      <c r="I464" s="102"/>
      <c r="J464" s="34"/>
      <c r="K464" s="34"/>
      <c r="L464" s="37"/>
      <c r="M464" s="187"/>
      <c r="N464" s="59"/>
      <c r="O464" s="59"/>
      <c r="P464" s="59"/>
      <c r="Q464" s="59"/>
      <c r="R464" s="59"/>
      <c r="S464" s="59"/>
      <c r="T464" s="60"/>
      <c r="AT464" s="16" t="s">
        <v>140</v>
      </c>
      <c r="AU464" s="16" t="s">
        <v>138</v>
      </c>
    </row>
    <row r="465" spans="2:65" s="11" customFormat="1" ht="10.199999999999999">
      <c r="B465" s="188"/>
      <c r="C465" s="189"/>
      <c r="D465" s="185" t="s">
        <v>142</v>
      </c>
      <c r="E465" s="190" t="s">
        <v>19</v>
      </c>
      <c r="F465" s="191" t="s">
        <v>766</v>
      </c>
      <c r="G465" s="189"/>
      <c r="H465" s="192">
        <v>18</v>
      </c>
      <c r="I465" s="193"/>
      <c r="J465" s="189"/>
      <c r="K465" s="189"/>
      <c r="L465" s="194"/>
      <c r="M465" s="195"/>
      <c r="N465" s="196"/>
      <c r="O465" s="196"/>
      <c r="P465" s="196"/>
      <c r="Q465" s="196"/>
      <c r="R465" s="196"/>
      <c r="S465" s="196"/>
      <c r="T465" s="197"/>
      <c r="AT465" s="198" t="s">
        <v>142</v>
      </c>
      <c r="AU465" s="198" t="s">
        <v>138</v>
      </c>
      <c r="AV465" s="11" t="s">
        <v>138</v>
      </c>
      <c r="AW465" s="11" t="s">
        <v>34</v>
      </c>
      <c r="AX465" s="11" t="s">
        <v>81</v>
      </c>
      <c r="AY465" s="198" t="s">
        <v>130</v>
      </c>
    </row>
    <row r="466" spans="2:65" s="1" customFormat="1" ht="14.4" customHeight="1">
      <c r="B466" s="33"/>
      <c r="C466" s="199" t="s">
        <v>767</v>
      </c>
      <c r="D466" s="199" t="s">
        <v>166</v>
      </c>
      <c r="E466" s="200" t="s">
        <v>768</v>
      </c>
      <c r="F466" s="201" t="s">
        <v>769</v>
      </c>
      <c r="G466" s="202" t="s">
        <v>273</v>
      </c>
      <c r="H466" s="203">
        <v>18</v>
      </c>
      <c r="I466" s="204"/>
      <c r="J466" s="205">
        <f>ROUND(I466*H466,2)</f>
        <v>0</v>
      </c>
      <c r="K466" s="201" t="s">
        <v>19</v>
      </c>
      <c r="L466" s="206"/>
      <c r="M466" s="207" t="s">
        <v>19</v>
      </c>
      <c r="N466" s="208" t="s">
        <v>45</v>
      </c>
      <c r="O466" s="59"/>
      <c r="P466" s="182">
        <f>O466*H466</f>
        <v>0</v>
      </c>
      <c r="Q466" s="182">
        <v>9.3100000000000006E-3</v>
      </c>
      <c r="R466" s="182">
        <f>Q466*H466</f>
        <v>0.16758000000000001</v>
      </c>
      <c r="S466" s="182">
        <v>0</v>
      </c>
      <c r="T466" s="183">
        <f>S466*H466</f>
        <v>0</v>
      </c>
      <c r="AR466" s="16" t="s">
        <v>329</v>
      </c>
      <c r="AT466" s="16" t="s">
        <v>166</v>
      </c>
      <c r="AU466" s="16" t="s">
        <v>138</v>
      </c>
      <c r="AY466" s="16" t="s">
        <v>130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6" t="s">
        <v>138</v>
      </c>
      <c r="BK466" s="184">
        <f>ROUND(I466*H466,2)</f>
        <v>0</v>
      </c>
      <c r="BL466" s="16" t="s">
        <v>230</v>
      </c>
      <c r="BM466" s="16" t="s">
        <v>770</v>
      </c>
    </row>
    <row r="467" spans="2:65" s="1" customFormat="1" ht="10.199999999999999">
      <c r="B467" s="33"/>
      <c r="C467" s="34"/>
      <c r="D467" s="185" t="s">
        <v>140</v>
      </c>
      <c r="E467" s="34"/>
      <c r="F467" s="186" t="s">
        <v>769</v>
      </c>
      <c r="G467" s="34"/>
      <c r="H467" s="34"/>
      <c r="I467" s="102"/>
      <c r="J467" s="34"/>
      <c r="K467" s="34"/>
      <c r="L467" s="37"/>
      <c r="M467" s="187"/>
      <c r="N467" s="59"/>
      <c r="O467" s="59"/>
      <c r="P467" s="59"/>
      <c r="Q467" s="59"/>
      <c r="R467" s="59"/>
      <c r="S467" s="59"/>
      <c r="T467" s="60"/>
      <c r="AT467" s="16" t="s">
        <v>140</v>
      </c>
      <c r="AU467" s="16" t="s">
        <v>138</v>
      </c>
    </row>
    <row r="468" spans="2:65" s="1" customFormat="1" ht="20.399999999999999" customHeight="1">
      <c r="B468" s="33"/>
      <c r="C468" s="173" t="s">
        <v>771</v>
      </c>
      <c r="D468" s="173" t="s">
        <v>132</v>
      </c>
      <c r="E468" s="174" t="s">
        <v>772</v>
      </c>
      <c r="F468" s="175" t="s">
        <v>773</v>
      </c>
      <c r="G468" s="176" t="s">
        <v>273</v>
      </c>
      <c r="H468" s="177">
        <v>18</v>
      </c>
      <c r="I468" s="178"/>
      <c r="J468" s="179">
        <f>ROUND(I468*H468,2)</f>
        <v>0</v>
      </c>
      <c r="K468" s="175" t="s">
        <v>136</v>
      </c>
      <c r="L468" s="37"/>
      <c r="M468" s="180" t="s">
        <v>19</v>
      </c>
      <c r="N468" s="181" t="s">
        <v>45</v>
      </c>
      <c r="O468" s="59"/>
      <c r="P468" s="182">
        <f>O468*H468</f>
        <v>0</v>
      </c>
      <c r="Q468" s="182">
        <v>0</v>
      </c>
      <c r="R468" s="182">
        <f>Q468*H468</f>
        <v>0</v>
      </c>
      <c r="S468" s="182">
        <v>1.9650000000000001E-2</v>
      </c>
      <c r="T468" s="183">
        <f>S468*H468</f>
        <v>0.35370000000000001</v>
      </c>
      <c r="AR468" s="16" t="s">
        <v>230</v>
      </c>
      <c r="AT468" s="16" t="s">
        <v>132</v>
      </c>
      <c r="AU468" s="16" t="s">
        <v>138</v>
      </c>
      <c r="AY468" s="16" t="s">
        <v>130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6" t="s">
        <v>138</v>
      </c>
      <c r="BK468" s="184">
        <f>ROUND(I468*H468,2)</f>
        <v>0</v>
      </c>
      <c r="BL468" s="16" t="s">
        <v>230</v>
      </c>
      <c r="BM468" s="16" t="s">
        <v>774</v>
      </c>
    </row>
    <row r="469" spans="2:65" s="1" customFormat="1" ht="10.199999999999999">
      <c r="B469" s="33"/>
      <c r="C469" s="34"/>
      <c r="D469" s="185" t="s">
        <v>140</v>
      </c>
      <c r="E469" s="34"/>
      <c r="F469" s="186" t="s">
        <v>775</v>
      </c>
      <c r="G469" s="34"/>
      <c r="H469" s="34"/>
      <c r="I469" s="102"/>
      <c r="J469" s="34"/>
      <c r="K469" s="34"/>
      <c r="L469" s="37"/>
      <c r="M469" s="187"/>
      <c r="N469" s="59"/>
      <c r="O469" s="59"/>
      <c r="P469" s="59"/>
      <c r="Q469" s="59"/>
      <c r="R469" s="59"/>
      <c r="S469" s="59"/>
      <c r="T469" s="60"/>
      <c r="AT469" s="16" t="s">
        <v>140</v>
      </c>
      <c r="AU469" s="16" t="s">
        <v>138</v>
      </c>
    </row>
    <row r="470" spans="2:65" s="1" customFormat="1" ht="20.399999999999999" customHeight="1">
      <c r="B470" s="33"/>
      <c r="C470" s="173" t="s">
        <v>776</v>
      </c>
      <c r="D470" s="173" t="s">
        <v>132</v>
      </c>
      <c r="E470" s="174" t="s">
        <v>777</v>
      </c>
      <c r="F470" s="175" t="s">
        <v>778</v>
      </c>
      <c r="G470" s="176" t="s">
        <v>185</v>
      </c>
      <c r="H470" s="177">
        <v>0.16800000000000001</v>
      </c>
      <c r="I470" s="178"/>
      <c r="J470" s="179">
        <f>ROUND(I470*H470,2)</f>
        <v>0</v>
      </c>
      <c r="K470" s="175" t="s">
        <v>136</v>
      </c>
      <c r="L470" s="37"/>
      <c r="M470" s="180" t="s">
        <v>19</v>
      </c>
      <c r="N470" s="181" t="s">
        <v>45</v>
      </c>
      <c r="O470" s="59"/>
      <c r="P470" s="182">
        <f>O470*H470</f>
        <v>0</v>
      </c>
      <c r="Q470" s="182">
        <v>0</v>
      </c>
      <c r="R470" s="182">
        <f>Q470*H470</f>
        <v>0</v>
      </c>
      <c r="S470" s="182">
        <v>0</v>
      </c>
      <c r="T470" s="183">
        <f>S470*H470</f>
        <v>0</v>
      </c>
      <c r="AR470" s="16" t="s">
        <v>230</v>
      </c>
      <c r="AT470" s="16" t="s">
        <v>132</v>
      </c>
      <c r="AU470" s="16" t="s">
        <v>138</v>
      </c>
      <c r="AY470" s="16" t="s">
        <v>130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6" t="s">
        <v>138</v>
      </c>
      <c r="BK470" s="184">
        <f>ROUND(I470*H470,2)</f>
        <v>0</v>
      </c>
      <c r="BL470" s="16" t="s">
        <v>230</v>
      </c>
      <c r="BM470" s="16" t="s">
        <v>779</v>
      </c>
    </row>
    <row r="471" spans="2:65" s="1" customFormat="1" ht="19.2">
      <c r="B471" s="33"/>
      <c r="C471" s="34"/>
      <c r="D471" s="185" t="s">
        <v>140</v>
      </c>
      <c r="E471" s="34"/>
      <c r="F471" s="186" t="s">
        <v>780</v>
      </c>
      <c r="G471" s="34"/>
      <c r="H471" s="34"/>
      <c r="I471" s="102"/>
      <c r="J471" s="34"/>
      <c r="K471" s="34"/>
      <c r="L471" s="37"/>
      <c r="M471" s="187"/>
      <c r="N471" s="59"/>
      <c r="O471" s="59"/>
      <c r="P471" s="59"/>
      <c r="Q471" s="59"/>
      <c r="R471" s="59"/>
      <c r="S471" s="59"/>
      <c r="T471" s="60"/>
      <c r="AT471" s="16" t="s">
        <v>140</v>
      </c>
      <c r="AU471" s="16" t="s">
        <v>138</v>
      </c>
    </row>
    <row r="472" spans="2:65" s="10" customFormat="1" ht="22.8" customHeight="1">
      <c r="B472" s="157"/>
      <c r="C472" s="158"/>
      <c r="D472" s="159" t="s">
        <v>72</v>
      </c>
      <c r="E472" s="171" t="s">
        <v>781</v>
      </c>
      <c r="F472" s="171" t="s">
        <v>782</v>
      </c>
      <c r="G472" s="158"/>
      <c r="H472" s="158"/>
      <c r="I472" s="161"/>
      <c r="J472" s="172">
        <f>BK472</f>
        <v>0</v>
      </c>
      <c r="K472" s="158"/>
      <c r="L472" s="163"/>
      <c r="M472" s="164"/>
      <c r="N472" s="165"/>
      <c r="O472" s="165"/>
      <c r="P472" s="166">
        <f>SUM(P473:P506)</f>
        <v>0</v>
      </c>
      <c r="Q472" s="165"/>
      <c r="R472" s="166">
        <f>SUM(R473:R506)</f>
        <v>17.224055200000002</v>
      </c>
      <c r="S472" s="165"/>
      <c r="T472" s="167">
        <f>SUM(T473:T506)</f>
        <v>0.48946000000000001</v>
      </c>
      <c r="AR472" s="168" t="s">
        <v>138</v>
      </c>
      <c r="AT472" s="169" t="s">
        <v>72</v>
      </c>
      <c r="AU472" s="169" t="s">
        <v>81</v>
      </c>
      <c r="AY472" s="168" t="s">
        <v>130</v>
      </c>
      <c r="BK472" s="170">
        <f>SUM(BK473:BK506)</f>
        <v>0</v>
      </c>
    </row>
    <row r="473" spans="2:65" s="1" customFormat="1" ht="20.399999999999999" customHeight="1">
      <c r="B473" s="33"/>
      <c r="C473" s="173" t="s">
        <v>783</v>
      </c>
      <c r="D473" s="173" t="s">
        <v>132</v>
      </c>
      <c r="E473" s="174" t="s">
        <v>784</v>
      </c>
      <c r="F473" s="175" t="s">
        <v>785</v>
      </c>
      <c r="G473" s="176" t="s">
        <v>135</v>
      </c>
      <c r="H473" s="177">
        <v>0.72299999999999998</v>
      </c>
      <c r="I473" s="178"/>
      <c r="J473" s="179">
        <f>ROUND(I473*H473,2)</f>
        <v>0</v>
      </c>
      <c r="K473" s="175" t="s">
        <v>136</v>
      </c>
      <c r="L473" s="37"/>
      <c r="M473" s="180" t="s">
        <v>19</v>
      </c>
      <c r="N473" s="181" t="s">
        <v>45</v>
      </c>
      <c r="O473" s="59"/>
      <c r="P473" s="182">
        <f>O473*H473</f>
        <v>0</v>
      </c>
      <c r="Q473" s="182">
        <v>0</v>
      </c>
      <c r="R473" s="182">
        <f>Q473*H473</f>
        <v>0</v>
      </c>
      <c r="S473" s="182">
        <v>0.02</v>
      </c>
      <c r="T473" s="183">
        <f>S473*H473</f>
        <v>1.4460000000000001E-2</v>
      </c>
      <c r="AR473" s="16" t="s">
        <v>230</v>
      </c>
      <c r="AT473" s="16" t="s">
        <v>132</v>
      </c>
      <c r="AU473" s="16" t="s">
        <v>138</v>
      </c>
      <c r="AY473" s="16" t="s">
        <v>130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6" t="s">
        <v>138</v>
      </c>
      <c r="BK473" s="184">
        <f>ROUND(I473*H473,2)</f>
        <v>0</v>
      </c>
      <c r="BL473" s="16" t="s">
        <v>230</v>
      </c>
      <c r="BM473" s="16" t="s">
        <v>786</v>
      </c>
    </row>
    <row r="474" spans="2:65" s="1" customFormat="1" ht="10.199999999999999">
      <c r="B474" s="33"/>
      <c r="C474" s="34"/>
      <c r="D474" s="185" t="s">
        <v>140</v>
      </c>
      <c r="E474" s="34"/>
      <c r="F474" s="186" t="s">
        <v>787</v>
      </c>
      <c r="G474" s="34"/>
      <c r="H474" s="34"/>
      <c r="I474" s="102"/>
      <c r="J474" s="34"/>
      <c r="K474" s="34"/>
      <c r="L474" s="37"/>
      <c r="M474" s="187"/>
      <c r="N474" s="59"/>
      <c r="O474" s="59"/>
      <c r="P474" s="59"/>
      <c r="Q474" s="59"/>
      <c r="R474" s="59"/>
      <c r="S474" s="59"/>
      <c r="T474" s="60"/>
      <c r="AT474" s="16" t="s">
        <v>140</v>
      </c>
      <c r="AU474" s="16" t="s">
        <v>138</v>
      </c>
    </row>
    <row r="475" spans="2:65" s="11" customFormat="1" ht="10.199999999999999">
      <c r="B475" s="188"/>
      <c r="C475" s="189"/>
      <c r="D475" s="185" t="s">
        <v>142</v>
      </c>
      <c r="E475" s="190" t="s">
        <v>19</v>
      </c>
      <c r="F475" s="191" t="s">
        <v>788</v>
      </c>
      <c r="G475" s="189"/>
      <c r="H475" s="192">
        <v>0.72299999999999998</v>
      </c>
      <c r="I475" s="193"/>
      <c r="J475" s="189"/>
      <c r="K475" s="189"/>
      <c r="L475" s="194"/>
      <c r="M475" s="195"/>
      <c r="N475" s="196"/>
      <c r="O475" s="196"/>
      <c r="P475" s="196"/>
      <c r="Q475" s="196"/>
      <c r="R475" s="196"/>
      <c r="S475" s="196"/>
      <c r="T475" s="197"/>
      <c r="AT475" s="198" t="s">
        <v>142</v>
      </c>
      <c r="AU475" s="198" t="s">
        <v>138</v>
      </c>
      <c r="AV475" s="11" t="s">
        <v>138</v>
      </c>
      <c r="AW475" s="11" t="s">
        <v>34</v>
      </c>
      <c r="AX475" s="11" t="s">
        <v>81</v>
      </c>
      <c r="AY475" s="198" t="s">
        <v>130</v>
      </c>
    </row>
    <row r="476" spans="2:65" s="1" customFormat="1" ht="20.399999999999999" customHeight="1">
      <c r="B476" s="33"/>
      <c r="C476" s="173" t="s">
        <v>789</v>
      </c>
      <c r="D476" s="173" t="s">
        <v>132</v>
      </c>
      <c r="E476" s="174" t="s">
        <v>790</v>
      </c>
      <c r="F476" s="175" t="s">
        <v>791</v>
      </c>
      <c r="G476" s="176" t="s">
        <v>135</v>
      </c>
      <c r="H476" s="177">
        <v>2.16</v>
      </c>
      <c r="I476" s="178"/>
      <c r="J476" s="179">
        <f>ROUND(I476*H476,2)</f>
        <v>0</v>
      </c>
      <c r="K476" s="175" t="s">
        <v>19</v>
      </c>
      <c r="L476" s="37"/>
      <c r="M476" s="180" t="s">
        <v>19</v>
      </c>
      <c r="N476" s="181" t="s">
        <v>45</v>
      </c>
      <c r="O476" s="59"/>
      <c r="P476" s="182">
        <f>O476*H476</f>
        <v>0</v>
      </c>
      <c r="Q476" s="182">
        <v>2.7E-4</v>
      </c>
      <c r="R476" s="182">
        <f>Q476*H476</f>
        <v>5.8320000000000008E-4</v>
      </c>
      <c r="S476" s="182">
        <v>0</v>
      </c>
      <c r="T476" s="183">
        <f>S476*H476</f>
        <v>0</v>
      </c>
      <c r="AR476" s="16" t="s">
        <v>230</v>
      </c>
      <c r="AT476" s="16" t="s">
        <v>132</v>
      </c>
      <c r="AU476" s="16" t="s">
        <v>138</v>
      </c>
      <c r="AY476" s="16" t="s">
        <v>130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6" t="s">
        <v>138</v>
      </c>
      <c r="BK476" s="184">
        <f>ROUND(I476*H476,2)</f>
        <v>0</v>
      </c>
      <c r="BL476" s="16" t="s">
        <v>230</v>
      </c>
      <c r="BM476" s="16" t="s">
        <v>792</v>
      </c>
    </row>
    <row r="477" spans="2:65" s="1" customFormat="1" ht="19.2">
      <c r="B477" s="33"/>
      <c r="C477" s="34"/>
      <c r="D477" s="185" t="s">
        <v>140</v>
      </c>
      <c r="E477" s="34"/>
      <c r="F477" s="186" t="s">
        <v>793</v>
      </c>
      <c r="G477" s="34"/>
      <c r="H477" s="34"/>
      <c r="I477" s="102"/>
      <c r="J477" s="34"/>
      <c r="K477" s="34"/>
      <c r="L477" s="37"/>
      <c r="M477" s="187"/>
      <c r="N477" s="59"/>
      <c r="O477" s="59"/>
      <c r="P477" s="59"/>
      <c r="Q477" s="59"/>
      <c r="R477" s="59"/>
      <c r="S477" s="59"/>
      <c r="T477" s="60"/>
      <c r="AT477" s="16" t="s">
        <v>140</v>
      </c>
      <c r="AU477" s="16" t="s">
        <v>138</v>
      </c>
    </row>
    <row r="478" spans="2:65" s="11" customFormat="1" ht="10.199999999999999">
      <c r="B478" s="188"/>
      <c r="C478" s="189"/>
      <c r="D478" s="185" t="s">
        <v>142</v>
      </c>
      <c r="E478" s="190" t="s">
        <v>19</v>
      </c>
      <c r="F478" s="191" t="s">
        <v>490</v>
      </c>
      <c r="G478" s="189"/>
      <c r="H478" s="192">
        <v>2.16</v>
      </c>
      <c r="I478" s="193"/>
      <c r="J478" s="189"/>
      <c r="K478" s="189"/>
      <c r="L478" s="194"/>
      <c r="M478" s="195"/>
      <c r="N478" s="196"/>
      <c r="O478" s="196"/>
      <c r="P478" s="196"/>
      <c r="Q478" s="196"/>
      <c r="R478" s="196"/>
      <c r="S478" s="196"/>
      <c r="T478" s="197"/>
      <c r="AT478" s="198" t="s">
        <v>142</v>
      </c>
      <c r="AU478" s="198" t="s">
        <v>138</v>
      </c>
      <c r="AV478" s="11" t="s">
        <v>138</v>
      </c>
      <c r="AW478" s="11" t="s">
        <v>34</v>
      </c>
      <c r="AX478" s="11" t="s">
        <v>81</v>
      </c>
      <c r="AY478" s="198" t="s">
        <v>130</v>
      </c>
    </row>
    <row r="479" spans="2:65" s="1" customFormat="1" ht="14.4" customHeight="1">
      <c r="B479" s="33"/>
      <c r="C479" s="199" t="s">
        <v>794</v>
      </c>
      <c r="D479" s="199" t="s">
        <v>166</v>
      </c>
      <c r="E479" s="200" t="s">
        <v>795</v>
      </c>
      <c r="F479" s="201" t="s">
        <v>796</v>
      </c>
      <c r="G479" s="202" t="s">
        <v>380</v>
      </c>
      <c r="H479" s="203">
        <v>6</v>
      </c>
      <c r="I479" s="204"/>
      <c r="J479" s="205">
        <f>ROUND(I479*H479,2)</f>
        <v>0</v>
      </c>
      <c r="K479" s="201" t="s">
        <v>19</v>
      </c>
      <c r="L479" s="206"/>
      <c r="M479" s="207" t="s">
        <v>19</v>
      </c>
      <c r="N479" s="208" t="s">
        <v>45</v>
      </c>
      <c r="O479" s="59"/>
      <c r="P479" s="182">
        <f>O479*H479</f>
        <v>0</v>
      </c>
      <c r="Q479" s="182">
        <v>3.5999999999999997E-2</v>
      </c>
      <c r="R479" s="182">
        <f>Q479*H479</f>
        <v>0.21599999999999997</v>
      </c>
      <c r="S479" s="182">
        <v>0</v>
      </c>
      <c r="T479" s="183">
        <f>S479*H479</f>
        <v>0</v>
      </c>
      <c r="AR479" s="16" t="s">
        <v>329</v>
      </c>
      <c r="AT479" s="16" t="s">
        <v>166</v>
      </c>
      <c r="AU479" s="16" t="s">
        <v>138</v>
      </c>
      <c r="AY479" s="16" t="s">
        <v>130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6" t="s">
        <v>138</v>
      </c>
      <c r="BK479" s="184">
        <f>ROUND(I479*H479,2)</f>
        <v>0</v>
      </c>
      <c r="BL479" s="16" t="s">
        <v>230</v>
      </c>
      <c r="BM479" s="16" t="s">
        <v>797</v>
      </c>
    </row>
    <row r="480" spans="2:65" s="1" customFormat="1" ht="10.199999999999999">
      <c r="B480" s="33"/>
      <c r="C480" s="34"/>
      <c r="D480" s="185" t="s">
        <v>140</v>
      </c>
      <c r="E480" s="34"/>
      <c r="F480" s="186" t="s">
        <v>798</v>
      </c>
      <c r="G480" s="34"/>
      <c r="H480" s="34"/>
      <c r="I480" s="102"/>
      <c r="J480" s="34"/>
      <c r="K480" s="34"/>
      <c r="L480" s="37"/>
      <c r="M480" s="187"/>
      <c r="N480" s="59"/>
      <c r="O480" s="59"/>
      <c r="P480" s="59"/>
      <c r="Q480" s="59"/>
      <c r="R480" s="59"/>
      <c r="S480" s="59"/>
      <c r="T480" s="60"/>
      <c r="AT480" s="16" t="s">
        <v>140</v>
      </c>
      <c r="AU480" s="16" t="s">
        <v>138</v>
      </c>
    </row>
    <row r="481" spans="2:65" s="1" customFormat="1" ht="20.399999999999999" customHeight="1">
      <c r="B481" s="33"/>
      <c r="C481" s="173" t="s">
        <v>799</v>
      </c>
      <c r="D481" s="173" t="s">
        <v>132</v>
      </c>
      <c r="E481" s="174" t="s">
        <v>800</v>
      </c>
      <c r="F481" s="175" t="s">
        <v>801</v>
      </c>
      <c r="G481" s="176" t="s">
        <v>380</v>
      </c>
      <c r="H481" s="177">
        <v>1</v>
      </c>
      <c r="I481" s="178"/>
      <c r="J481" s="179">
        <f>ROUND(I481*H481,2)</f>
        <v>0</v>
      </c>
      <c r="K481" s="175" t="s">
        <v>136</v>
      </c>
      <c r="L481" s="37"/>
      <c r="M481" s="180" t="s">
        <v>19</v>
      </c>
      <c r="N481" s="181" t="s">
        <v>45</v>
      </c>
      <c r="O481" s="59"/>
      <c r="P481" s="182">
        <f>O481*H481</f>
        <v>0</v>
      </c>
      <c r="Q481" s="182">
        <v>0</v>
      </c>
      <c r="R481" s="182">
        <f>Q481*H481</f>
        <v>0</v>
      </c>
      <c r="S481" s="182">
        <v>0</v>
      </c>
      <c r="T481" s="183">
        <f>S481*H481</f>
        <v>0</v>
      </c>
      <c r="AR481" s="16" t="s">
        <v>230</v>
      </c>
      <c r="AT481" s="16" t="s">
        <v>132</v>
      </c>
      <c r="AU481" s="16" t="s">
        <v>138</v>
      </c>
      <c r="AY481" s="16" t="s">
        <v>130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6" t="s">
        <v>138</v>
      </c>
      <c r="BK481" s="184">
        <f>ROUND(I481*H481,2)</f>
        <v>0</v>
      </c>
      <c r="BL481" s="16" t="s">
        <v>230</v>
      </c>
      <c r="BM481" s="16" t="s">
        <v>802</v>
      </c>
    </row>
    <row r="482" spans="2:65" s="1" customFormat="1" ht="10.199999999999999">
      <c r="B482" s="33"/>
      <c r="C482" s="34"/>
      <c r="D482" s="185" t="s">
        <v>140</v>
      </c>
      <c r="E482" s="34"/>
      <c r="F482" s="186" t="s">
        <v>803</v>
      </c>
      <c r="G482" s="34"/>
      <c r="H482" s="34"/>
      <c r="I482" s="102"/>
      <c r="J482" s="34"/>
      <c r="K482" s="34"/>
      <c r="L482" s="37"/>
      <c r="M482" s="187"/>
      <c r="N482" s="59"/>
      <c r="O482" s="59"/>
      <c r="P482" s="59"/>
      <c r="Q482" s="59"/>
      <c r="R482" s="59"/>
      <c r="S482" s="59"/>
      <c r="T482" s="60"/>
      <c r="AT482" s="16" t="s">
        <v>140</v>
      </c>
      <c r="AU482" s="16" t="s">
        <v>138</v>
      </c>
    </row>
    <row r="483" spans="2:65" s="1" customFormat="1" ht="20.399999999999999" customHeight="1">
      <c r="B483" s="33"/>
      <c r="C483" s="199" t="s">
        <v>804</v>
      </c>
      <c r="D483" s="199" t="s">
        <v>166</v>
      </c>
      <c r="E483" s="200" t="s">
        <v>805</v>
      </c>
      <c r="F483" s="201" t="s">
        <v>806</v>
      </c>
      <c r="G483" s="202" t="s">
        <v>380</v>
      </c>
      <c r="H483" s="203">
        <v>1</v>
      </c>
      <c r="I483" s="204"/>
      <c r="J483" s="205">
        <f>ROUND(I483*H483,2)</f>
        <v>0</v>
      </c>
      <c r="K483" s="201" t="s">
        <v>136</v>
      </c>
      <c r="L483" s="206"/>
      <c r="M483" s="207" t="s">
        <v>19</v>
      </c>
      <c r="N483" s="208" t="s">
        <v>45</v>
      </c>
      <c r="O483" s="59"/>
      <c r="P483" s="182">
        <f>O483*H483</f>
        <v>0</v>
      </c>
      <c r="Q483" s="182">
        <v>2.8E-3</v>
      </c>
      <c r="R483" s="182">
        <f>Q483*H483</f>
        <v>2.8E-3</v>
      </c>
      <c r="S483" s="182">
        <v>0</v>
      </c>
      <c r="T483" s="183">
        <f>S483*H483</f>
        <v>0</v>
      </c>
      <c r="AR483" s="16" t="s">
        <v>329</v>
      </c>
      <c r="AT483" s="16" t="s">
        <v>166</v>
      </c>
      <c r="AU483" s="16" t="s">
        <v>138</v>
      </c>
      <c r="AY483" s="16" t="s">
        <v>130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138</v>
      </c>
      <c r="BK483" s="184">
        <f>ROUND(I483*H483,2)</f>
        <v>0</v>
      </c>
      <c r="BL483" s="16" t="s">
        <v>230</v>
      </c>
      <c r="BM483" s="16" t="s">
        <v>807</v>
      </c>
    </row>
    <row r="484" spans="2:65" s="1" customFormat="1" ht="10.199999999999999">
      <c r="B484" s="33"/>
      <c r="C484" s="34"/>
      <c r="D484" s="185" t="s">
        <v>140</v>
      </c>
      <c r="E484" s="34"/>
      <c r="F484" s="186" t="s">
        <v>808</v>
      </c>
      <c r="G484" s="34"/>
      <c r="H484" s="34"/>
      <c r="I484" s="102"/>
      <c r="J484" s="34"/>
      <c r="K484" s="34"/>
      <c r="L484" s="37"/>
      <c r="M484" s="187"/>
      <c r="N484" s="59"/>
      <c r="O484" s="59"/>
      <c r="P484" s="59"/>
      <c r="Q484" s="59"/>
      <c r="R484" s="59"/>
      <c r="S484" s="59"/>
      <c r="T484" s="60"/>
      <c r="AT484" s="16" t="s">
        <v>140</v>
      </c>
      <c r="AU484" s="16" t="s">
        <v>138</v>
      </c>
    </row>
    <row r="485" spans="2:65" s="1" customFormat="1" ht="20.399999999999999" customHeight="1">
      <c r="B485" s="33"/>
      <c r="C485" s="173" t="s">
        <v>809</v>
      </c>
      <c r="D485" s="173" t="s">
        <v>132</v>
      </c>
      <c r="E485" s="174" t="s">
        <v>810</v>
      </c>
      <c r="F485" s="175" t="s">
        <v>811</v>
      </c>
      <c r="G485" s="176" t="s">
        <v>380</v>
      </c>
      <c r="H485" s="177">
        <v>1</v>
      </c>
      <c r="I485" s="178"/>
      <c r="J485" s="179">
        <f>ROUND(I485*H485,2)</f>
        <v>0</v>
      </c>
      <c r="K485" s="175" t="s">
        <v>136</v>
      </c>
      <c r="L485" s="37"/>
      <c r="M485" s="180" t="s">
        <v>19</v>
      </c>
      <c r="N485" s="181" t="s">
        <v>45</v>
      </c>
      <c r="O485" s="59"/>
      <c r="P485" s="182">
        <f>O485*H485</f>
        <v>0</v>
      </c>
      <c r="Q485" s="182">
        <v>0</v>
      </c>
      <c r="R485" s="182">
        <f>Q485*H485</f>
        <v>0</v>
      </c>
      <c r="S485" s="182">
        <v>0</v>
      </c>
      <c r="T485" s="183">
        <f>S485*H485</f>
        <v>0</v>
      </c>
      <c r="AR485" s="16" t="s">
        <v>230</v>
      </c>
      <c r="AT485" s="16" t="s">
        <v>132</v>
      </c>
      <c r="AU485" s="16" t="s">
        <v>138</v>
      </c>
      <c r="AY485" s="16" t="s">
        <v>130</v>
      </c>
      <c r="BE485" s="184">
        <f>IF(N485="základní",J485,0)</f>
        <v>0</v>
      </c>
      <c r="BF485" s="184">
        <f>IF(N485="snížená",J485,0)</f>
        <v>0</v>
      </c>
      <c r="BG485" s="184">
        <f>IF(N485="zákl. přenesená",J485,0)</f>
        <v>0</v>
      </c>
      <c r="BH485" s="184">
        <f>IF(N485="sníž. přenesená",J485,0)</f>
        <v>0</v>
      </c>
      <c r="BI485" s="184">
        <f>IF(N485="nulová",J485,0)</f>
        <v>0</v>
      </c>
      <c r="BJ485" s="16" t="s">
        <v>138</v>
      </c>
      <c r="BK485" s="184">
        <f>ROUND(I485*H485,2)</f>
        <v>0</v>
      </c>
      <c r="BL485" s="16" t="s">
        <v>230</v>
      </c>
      <c r="BM485" s="16" t="s">
        <v>812</v>
      </c>
    </row>
    <row r="486" spans="2:65" s="1" customFormat="1" ht="10.199999999999999">
      <c r="B486" s="33"/>
      <c r="C486" s="34"/>
      <c r="D486" s="185" t="s">
        <v>140</v>
      </c>
      <c r="E486" s="34"/>
      <c r="F486" s="186" t="s">
        <v>813</v>
      </c>
      <c r="G486" s="34"/>
      <c r="H486" s="34"/>
      <c r="I486" s="102"/>
      <c r="J486" s="34"/>
      <c r="K486" s="34"/>
      <c r="L486" s="37"/>
      <c r="M486" s="187"/>
      <c r="N486" s="59"/>
      <c r="O486" s="59"/>
      <c r="P486" s="59"/>
      <c r="Q486" s="59"/>
      <c r="R486" s="59"/>
      <c r="S486" s="59"/>
      <c r="T486" s="60"/>
      <c r="AT486" s="16" t="s">
        <v>140</v>
      </c>
      <c r="AU486" s="16" t="s">
        <v>138</v>
      </c>
    </row>
    <row r="487" spans="2:65" s="1" customFormat="1" ht="14.4" customHeight="1">
      <c r="B487" s="33"/>
      <c r="C487" s="199" t="s">
        <v>814</v>
      </c>
      <c r="D487" s="199" t="s">
        <v>166</v>
      </c>
      <c r="E487" s="200" t="s">
        <v>815</v>
      </c>
      <c r="F487" s="201" t="s">
        <v>816</v>
      </c>
      <c r="G487" s="202" t="s">
        <v>380</v>
      </c>
      <c r="H487" s="203">
        <v>1</v>
      </c>
      <c r="I487" s="204"/>
      <c r="J487" s="205">
        <f>ROUND(I487*H487,2)</f>
        <v>0</v>
      </c>
      <c r="K487" s="201" t="s">
        <v>19</v>
      </c>
      <c r="L487" s="206"/>
      <c r="M487" s="207" t="s">
        <v>19</v>
      </c>
      <c r="N487" s="208" t="s">
        <v>45</v>
      </c>
      <c r="O487" s="59"/>
      <c r="P487" s="182">
        <f>O487*H487</f>
        <v>0</v>
      </c>
      <c r="Q487" s="182">
        <v>2.0600000000000002E-3</v>
      </c>
      <c r="R487" s="182">
        <f>Q487*H487</f>
        <v>2.0600000000000002E-3</v>
      </c>
      <c r="S487" s="182">
        <v>0</v>
      </c>
      <c r="T487" s="183">
        <f>S487*H487</f>
        <v>0</v>
      </c>
      <c r="AR487" s="16" t="s">
        <v>329</v>
      </c>
      <c r="AT487" s="16" t="s">
        <v>166</v>
      </c>
      <c r="AU487" s="16" t="s">
        <v>138</v>
      </c>
      <c r="AY487" s="16" t="s">
        <v>130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6" t="s">
        <v>138</v>
      </c>
      <c r="BK487" s="184">
        <f>ROUND(I487*H487,2)</f>
        <v>0</v>
      </c>
      <c r="BL487" s="16" t="s">
        <v>230</v>
      </c>
      <c r="BM487" s="16" t="s">
        <v>817</v>
      </c>
    </row>
    <row r="488" spans="2:65" s="1" customFormat="1" ht="10.199999999999999">
      <c r="B488" s="33"/>
      <c r="C488" s="34"/>
      <c r="D488" s="185" t="s">
        <v>140</v>
      </c>
      <c r="E488" s="34"/>
      <c r="F488" s="186" t="s">
        <v>816</v>
      </c>
      <c r="G488" s="34"/>
      <c r="H488" s="34"/>
      <c r="I488" s="102"/>
      <c r="J488" s="34"/>
      <c r="K488" s="34"/>
      <c r="L488" s="37"/>
      <c r="M488" s="187"/>
      <c r="N488" s="59"/>
      <c r="O488" s="59"/>
      <c r="P488" s="59"/>
      <c r="Q488" s="59"/>
      <c r="R488" s="59"/>
      <c r="S488" s="59"/>
      <c r="T488" s="60"/>
      <c r="AT488" s="16" t="s">
        <v>140</v>
      </c>
      <c r="AU488" s="16" t="s">
        <v>138</v>
      </c>
    </row>
    <row r="489" spans="2:65" s="1" customFormat="1" ht="20.399999999999999" customHeight="1">
      <c r="B489" s="33"/>
      <c r="C489" s="173" t="s">
        <v>818</v>
      </c>
      <c r="D489" s="173" t="s">
        <v>132</v>
      </c>
      <c r="E489" s="174" t="s">
        <v>819</v>
      </c>
      <c r="F489" s="175" t="s">
        <v>820</v>
      </c>
      <c r="G489" s="176" t="s">
        <v>135</v>
      </c>
      <c r="H489" s="177">
        <v>9.1999999999999993</v>
      </c>
      <c r="I489" s="178"/>
      <c r="J489" s="179">
        <f>ROUND(I489*H489,2)</f>
        <v>0</v>
      </c>
      <c r="K489" s="175" t="s">
        <v>136</v>
      </c>
      <c r="L489" s="37"/>
      <c r="M489" s="180" t="s">
        <v>19</v>
      </c>
      <c r="N489" s="181" t="s">
        <v>45</v>
      </c>
      <c r="O489" s="59"/>
      <c r="P489" s="182">
        <f>O489*H489</f>
        <v>0</v>
      </c>
      <c r="Q489" s="182">
        <v>0</v>
      </c>
      <c r="R489" s="182">
        <f>Q489*H489</f>
        <v>0</v>
      </c>
      <c r="S489" s="182">
        <v>0.02</v>
      </c>
      <c r="T489" s="183">
        <f>S489*H489</f>
        <v>0.184</v>
      </c>
      <c r="AR489" s="16" t="s">
        <v>230</v>
      </c>
      <c r="AT489" s="16" t="s">
        <v>132</v>
      </c>
      <c r="AU489" s="16" t="s">
        <v>138</v>
      </c>
      <c r="AY489" s="16" t="s">
        <v>130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6" t="s">
        <v>138</v>
      </c>
      <c r="BK489" s="184">
        <f>ROUND(I489*H489,2)</f>
        <v>0</v>
      </c>
      <c r="BL489" s="16" t="s">
        <v>230</v>
      </c>
      <c r="BM489" s="16" t="s">
        <v>821</v>
      </c>
    </row>
    <row r="490" spans="2:65" s="1" customFormat="1" ht="10.199999999999999">
      <c r="B490" s="33"/>
      <c r="C490" s="34"/>
      <c r="D490" s="185" t="s">
        <v>140</v>
      </c>
      <c r="E490" s="34"/>
      <c r="F490" s="186" t="s">
        <v>820</v>
      </c>
      <c r="G490" s="34"/>
      <c r="H490" s="34"/>
      <c r="I490" s="102"/>
      <c r="J490" s="34"/>
      <c r="K490" s="34"/>
      <c r="L490" s="37"/>
      <c r="M490" s="187"/>
      <c r="N490" s="59"/>
      <c r="O490" s="59"/>
      <c r="P490" s="59"/>
      <c r="Q490" s="59"/>
      <c r="R490" s="59"/>
      <c r="S490" s="59"/>
      <c r="T490" s="60"/>
      <c r="AT490" s="16" t="s">
        <v>140</v>
      </c>
      <c r="AU490" s="16" t="s">
        <v>138</v>
      </c>
    </row>
    <row r="491" spans="2:65" s="1" customFormat="1" ht="20.399999999999999" customHeight="1">
      <c r="B491" s="33"/>
      <c r="C491" s="173" t="s">
        <v>822</v>
      </c>
      <c r="D491" s="173" t="s">
        <v>132</v>
      </c>
      <c r="E491" s="174" t="s">
        <v>823</v>
      </c>
      <c r="F491" s="175" t="s">
        <v>824</v>
      </c>
      <c r="G491" s="176" t="s">
        <v>135</v>
      </c>
      <c r="H491" s="177">
        <v>9.1999999999999993</v>
      </c>
      <c r="I491" s="178"/>
      <c r="J491" s="179">
        <f>ROUND(I491*H491,2)</f>
        <v>0</v>
      </c>
      <c r="K491" s="175" t="s">
        <v>136</v>
      </c>
      <c r="L491" s="37"/>
      <c r="M491" s="180" t="s">
        <v>19</v>
      </c>
      <c r="N491" s="181" t="s">
        <v>45</v>
      </c>
      <c r="O491" s="59"/>
      <c r="P491" s="182">
        <f>O491*H491</f>
        <v>0</v>
      </c>
      <c r="Q491" s="182">
        <v>1.0000000000000001E-5</v>
      </c>
      <c r="R491" s="182">
        <f>Q491*H491</f>
        <v>9.2E-5</v>
      </c>
      <c r="S491" s="182">
        <v>0</v>
      </c>
      <c r="T491" s="183">
        <f>S491*H491</f>
        <v>0</v>
      </c>
      <c r="AR491" s="16" t="s">
        <v>230</v>
      </c>
      <c r="AT491" s="16" t="s">
        <v>132</v>
      </c>
      <c r="AU491" s="16" t="s">
        <v>138</v>
      </c>
      <c r="AY491" s="16" t="s">
        <v>130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6" t="s">
        <v>138</v>
      </c>
      <c r="BK491" s="184">
        <f>ROUND(I491*H491,2)</f>
        <v>0</v>
      </c>
      <c r="BL491" s="16" t="s">
        <v>230</v>
      </c>
      <c r="BM491" s="16" t="s">
        <v>825</v>
      </c>
    </row>
    <row r="492" spans="2:65" s="1" customFormat="1" ht="10.199999999999999">
      <c r="B492" s="33"/>
      <c r="C492" s="34"/>
      <c r="D492" s="185" t="s">
        <v>140</v>
      </c>
      <c r="E492" s="34"/>
      <c r="F492" s="186" t="s">
        <v>826</v>
      </c>
      <c r="G492" s="34"/>
      <c r="H492" s="34"/>
      <c r="I492" s="102"/>
      <c r="J492" s="34"/>
      <c r="K492" s="34"/>
      <c r="L492" s="37"/>
      <c r="M492" s="187"/>
      <c r="N492" s="59"/>
      <c r="O492" s="59"/>
      <c r="P492" s="59"/>
      <c r="Q492" s="59"/>
      <c r="R492" s="59"/>
      <c r="S492" s="59"/>
      <c r="T492" s="60"/>
      <c r="AT492" s="16" t="s">
        <v>140</v>
      </c>
      <c r="AU492" s="16" t="s">
        <v>138</v>
      </c>
    </row>
    <row r="493" spans="2:65" s="1" customFormat="1" ht="14.4" customHeight="1">
      <c r="B493" s="33"/>
      <c r="C493" s="199" t="s">
        <v>827</v>
      </c>
      <c r="D493" s="199" t="s">
        <v>166</v>
      </c>
      <c r="E493" s="200" t="s">
        <v>828</v>
      </c>
      <c r="F493" s="201" t="s">
        <v>829</v>
      </c>
      <c r="G493" s="202" t="s">
        <v>380</v>
      </c>
      <c r="H493" s="203">
        <v>17</v>
      </c>
      <c r="I493" s="204"/>
      <c r="J493" s="205">
        <f>ROUND(I493*H493,2)</f>
        <v>0</v>
      </c>
      <c r="K493" s="201" t="s">
        <v>19</v>
      </c>
      <c r="L493" s="206"/>
      <c r="M493" s="207" t="s">
        <v>19</v>
      </c>
      <c r="N493" s="208" t="s">
        <v>45</v>
      </c>
      <c r="O493" s="59"/>
      <c r="P493" s="182">
        <f>O493*H493</f>
        <v>0</v>
      </c>
      <c r="Q493" s="182">
        <v>1</v>
      </c>
      <c r="R493" s="182">
        <f>Q493*H493</f>
        <v>17</v>
      </c>
      <c r="S493" s="182">
        <v>0</v>
      </c>
      <c r="T493" s="183">
        <f>S493*H493</f>
        <v>0</v>
      </c>
      <c r="AR493" s="16" t="s">
        <v>329</v>
      </c>
      <c r="AT493" s="16" t="s">
        <v>166</v>
      </c>
      <c r="AU493" s="16" t="s">
        <v>138</v>
      </c>
      <c r="AY493" s="16" t="s">
        <v>130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6" t="s">
        <v>138</v>
      </c>
      <c r="BK493" s="184">
        <f>ROUND(I493*H493,2)</f>
        <v>0</v>
      </c>
      <c r="BL493" s="16" t="s">
        <v>230</v>
      </c>
      <c r="BM493" s="16" t="s">
        <v>830</v>
      </c>
    </row>
    <row r="494" spans="2:65" s="1" customFormat="1" ht="10.199999999999999">
      <c r="B494" s="33"/>
      <c r="C494" s="34"/>
      <c r="D494" s="185" t="s">
        <v>140</v>
      </c>
      <c r="E494" s="34"/>
      <c r="F494" s="186" t="s">
        <v>831</v>
      </c>
      <c r="G494" s="34"/>
      <c r="H494" s="34"/>
      <c r="I494" s="102"/>
      <c r="J494" s="34"/>
      <c r="K494" s="34"/>
      <c r="L494" s="37"/>
      <c r="M494" s="187"/>
      <c r="N494" s="59"/>
      <c r="O494" s="59"/>
      <c r="P494" s="59"/>
      <c r="Q494" s="59"/>
      <c r="R494" s="59"/>
      <c r="S494" s="59"/>
      <c r="T494" s="60"/>
      <c r="AT494" s="16" t="s">
        <v>140</v>
      </c>
      <c r="AU494" s="16" t="s">
        <v>138</v>
      </c>
    </row>
    <row r="495" spans="2:65" s="1" customFormat="1" ht="20.399999999999999" customHeight="1">
      <c r="B495" s="33"/>
      <c r="C495" s="173" t="s">
        <v>832</v>
      </c>
      <c r="D495" s="173" t="s">
        <v>132</v>
      </c>
      <c r="E495" s="174" t="s">
        <v>833</v>
      </c>
      <c r="F495" s="175" t="s">
        <v>834</v>
      </c>
      <c r="G495" s="176" t="s">
        <v>380</v>
      </c>
      <c r="H495" s="177">
        <v>1</v>
      </c>
      <c r="I495" s="178"/>
      <c r="J495" s="179">
        <f>ROUND(I495*H495,2)</f>
        <v>0</v>
      </c>
      <c r="K495" s="175" t="s">
        <v>136</v>
      </c>
      <c r="L495" s="37"/>
      <c r="M495" s="180" t="s">
        <v>19</v>
      </c>
      <c r="N495" s="181" t="s">
        <v>45</v>
      </c>
      <c r="O495" s="59"/>
      <c r="P495" s="182">
        <f>O495*H495</f>
        <v>0</v>
      </c>
      <c r="Q495" s="182">
        <v>0</v>
      </c>
      <c r="R495" s="182">
        <f>Q495*H495</f>
        <v>0</v>
      </c>
      <c r="S495" s="182">
        <v>0</v>
      </c>
      <c r="T495" s="183">
        <f>S495*H495</f>
        <v>0</v>
      </c>
      <c r="AR495" s="16" t="s">
        <v>230</v>
      </c>
      <c r="AT495" s="16" t="s">
        <v>132</v>
      </c>
      <c r="AU495" s="16" t="s">
        <v>138</v>
      </c>
      <c r="AY495" s="16" t="s">
        <v>130</v>
      </c>
      <c r="BE495" s="184">
        <f>IF(N495="základní",J495,0)</f>
        <v>0</v>
      </c>
      <c r="BF495" s="184">
        <f>IF(N495="snížená",J495,0)</f>
        <v>0</v>
      </c>
      <c r="BG495" s="184">
        <f>IF(N495="zákl. přenesená",J495,0)</f>
        <v>0</v>
      </c>
      <c r="BH495" s="184">
        <f>IF(N495="sníž. přenesená",J495,0)</f>
        <v>0</v>
      </c>
      <c r="BI495" s="184">
        <f>IF(N495="nulová",J495,0)</f>
        <v>0</v>
      </c>
      <c r="BJ495" s="16" t="s">
        <v>138</v>
      </c>
      <c r="BK495" s="184">
        <f>ROUND(I495*H495,2)</f>
        <v>0</v>
      </c>
      <c r="BL495" s="16" t="s">
        <v>230</v>
      </c>
      <c r="BM495" s="16" t="s">
        <v>835</v>
      </c>
    </row>
    <row r="496" spans="2:65" s="1" customFormat="1" ht="19.2">
      <c r="B496" s="33"/>
      <c r="C496" s="34"/>
      <c r="D496" s="185" t="s">
        <v>140</v>
      </c>
      <c r="E496" s="34"/>
      <c r="F496" s="186" t="s">
        <v>836</v>
      </c>
      <c r="G496" s="34"/>
      <c r="H496" s="34"/>
      <c r="I496" s="102"/>
      <c r="J496" s="34"/>
      <c r="K496" s="34"/>
      <c r="L496" s="37"/>
      <c r="M496" s="187"/>
      <c r="N496" s="59"/>
      <c r="O496" s="59"/>
      <c r="P496" s="59"/>
      <c r="Q496" s="59"/>
      <c r="R496" s="59"/>
      <c r="S496" s="59"/>
      <c r="T496" s="60"/>
      <c r="AT496" s="16" t="s">
        <v>140</v>
      </c>
      <c r="AU496" s="16" t="s">
        <v>138</v>
      </c>
    </row>
    <row r="497" spans="2:65" s="1" customFormat="1" ht="14.4" customHeight="1">
      <c r="B497" s="33"/>
      <c r="C497" s="173" t="s">
        <v>837</v>
      </c>
      <c r="D497" s="173" t="s">
        <v>132</v>
      </c>
      <c r="E497" s="174" t="s">
        <v>838</v>
      </c>
      <c r="F497" s="175" t="s">
        <v>839</v>
      </c>
      <c r="G497" s="176" t="s">
        <v>380</v>
      </c>
      <c r="H497" s="177">
        <v>1</v>
      </c>
      <c r="I497" s="178"/>
      <c r="J497" s="179">
        <f>ROUND(I497*H497,2)</f>
        <v>0</v>
      </c>
      <c r="K497" s="175" t="s">
        <v>19</v>
      </c>
      <c r="L497" s="37"/>
      <c r="M497" s="180" t="s">
        <v>19</v>
      </c>
      <c r="N497" s="181" t="s">
        <v>45</v>
      </c>
      <c r="O497" s="59"/>
      <c r="P497" s="182">
        <f>O497*H497</f>
        <v>0</v>
      </c>
      <c r="Q497" s="182">
        <v>0</v>
      </c>
      <c r="R497" s="182">
        <f>Q497*H497</f>
        <v>0</v>
      </c>
      <c r="S497" s="182">
        <v>0</v>
      </c>
      <c r="T497" s="183">
        <f>S497*H497</f>
        <v>0</v>
      </c>
      <c r="AR497" s="16" t="s">
        <v>230</v>
      </c>
      <c r="AT497" s="16" t="s">
        <v>132</v>
      </c>
      <c r="AU497" s="16" t="s">
        <v>138</v>
      </c>
      <c r="AY497" s="16" t="s">
        <v>130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6" t="s">
        <v>138</v>
      </c>
      <c r="BK497" s="184">
        <f>ROUND(I497*H497,2)</f>
        <v>0</v>
      </c>
      <c r="BL497" s="16" t="s">
        <v>230</v>
      </c>
      <c r="BM497" s="16" t="s">
        <v>840</v>
      </c>
    </row>
    <row r="498" spans="2:65" s="1" customFormat="1" ht="10.199999999999999">
      <c r="B498" s="33"/>
      <c r="C498" s="34"/>
      <c r="D498" s="185" t="s">
        <v>140</v>
      </c>
      <c r="E498" s="34"/>
      <c r="F498" s="186" t="s">
        <v>841</v>
      </c>
      <c r="G498" s="34"/>
      <c r="H498" s="34"/>
      <c r="I498" s="102"/>
      <c r="J498" s="34"/>
      <c r="K498" s="34"/>
      <c r="L498" s="37"/>
      <c r="M498" s="187"/>
      <c r="N498" s="59"/>
      <c r="O498" s="59"/>
      <c r="P498" s="59"/>
      <c r="Q498" s="59"/>
      <c r="R498" s="59"/>
      <c r="S498" s="59"/>
      <c r="T498" s="60"/>
      <c r="AT498" s="16" t="s">
        <v>140</v>
      </c>
      <c r="AU498" s="16" t="s">
        <v>138</v>
      </c>
    </row>
    <row r="499" spans="2:65" s="1" customFormat="1" ht="14.4" customHeight="1">
      <c r="B499" s="33"/>
      <c r="C499" s="173" t="s">
        <v>842</v>
      </c>
      <c r="D499" s="173" t="s">
        <v>132</v>
      </c>
      <c r="E499" s="174" t="s">
        <v>843</v>
      </c>
      <c r="F499" s="175" t="s">
        <v>844</v>
      </c>
      <c r="G499" s="176" t="s">
        <v>380</v>
      </c>
      <c r="H499" s="177">
        <v>1</v>
      </c>
      <c r="I499" s="178"/>
      <c r="J499" s="179">
        <f>ROUND(I499*H499,2)</f>
        <v>0</v>
      </c>
      <c r="K499" s="175" t="s">
        <v>19</v>
      </c>
      <c r="L499" s="37"/>
      <c r="M499" s="180" t="s">
        <v>19</v>
      </c>
      <c r="N499" s="181" t="s">
        <v>45</v>
      </c>
      <c r="O499" s="59"/>
      <c r="P499" s="182">
        <f>O499*H499</f>
        <v>0</v>
      </c>
      <c r="Q499" s="182">
        <v>0</v>
      </c>
      <c r="R499" s="182">
        <f>Q499*H499</f>
        <v>0</v>
      </c>
      <c r="S499" s="182">
        <v>3.0000000000000001E-3</v>
      </c>
      <c r="T499" s="183">
        <f>S499*H499</f>
        <v>3.0000000000000001E-3</v>
      </c>
      <c r="AR499" s="16" t="s">
        <v>230</v>
      </c>
      <c r="AT499" s="16" t="s">
        <v>132</v>
      </c>
      <c r="AU499" s="16" t="s">
        <v>138</v>
      </c>
      <c r="AY499" s="16" t="s">
        <v>130</v>
      </c>
      <c r="BE499" s="184">
        <f>IF(N499="základní",J499,0)</f>
        <v>0</v>
      </c>
      <c r="BF499" s="184">
        <f>IF(N499="snížená",J499,0)</f>
        <v>0</v>
      </c>
      <c r="BG499" s="184">
        <f>IF(N499="zákl. přenesená",J499,0)</f>
        <v>0</v>
      </c>
      <c r="BH499" s="184">
        <f>IF(N499="sníž. přenesená",J499,0)</f>
        <v>0</v>
      </c>
      <c r="BI499" s="184">
        <f>IF(N499="nulová",J499,0)</f>
        <v>0</v>
      </c>
      <c r="BJ499" s="16" t="s">
        <v>138</v>
      </c>
      <c r="BK499" s="184">
        <f>ROUND(I499*H499,2)</f>
        <v>0</v>
      </c>
      <c r="BL499" s="16" t="s">
        <v>230</v>
      </c>
      <c r="BM499" s="16" t="s">
        <v>845</v>
      </c>
    </row>
    <row r="500" spans="2:65" s="1" customFormat="1" ht="10.199999999999999">
      <c r="B500" s="33"/>
      <c r="C500" s="34"/>
      <c r="D500" s="185" t="s">
        <v>140</v>
      </c>
      <c r="E500" s="34"/>
      <c r="F500" s="186" t="s">
        <v>846</v>
      </c>
      <c r="G500" s="34"/>
      <c r="H500" s="34"/>
      <c r="I500" s="102"/>
      <c r="J500" s="34"/>
      <c r="K500" s="34"/>
      <c r="L500" s="37"/>
      <c r="M500" s="187"/>
      <c r="N500" s="59"/>
      <c r="O500" s="59"/>
      <c r="P500" s="59"/>
      <c r="Q500" s="59"/>
      <c r="R500" s="59"/>
      <c r="S500" s="59"/>
      <c r="T500" s="60"/>
      <c r="AT500" s="16" t="s">
        <v>140</v>
      </c>
      <c r="AU500" s="16" t="s">
        <v>138</v>
      </c>
    </row>
    <row r="501" spans="2:65" s="1" customFormat="1" ht="14.4" customHeight="1">
      <c r="B501" s="33"/>
      <c r="C501" s="173" t="s">
        <v>847</v>
      </c>
      <c r="D501" s="173" t="s">
        <v>132</v>
      </c>
      <c r="E501" s="174" t="s">
        <v>848</v>
      </c>
      <c r="F501" s="175" t="s">
        <v>849</v>
      </c>
      <c r="G501" s="176" t="s">
        <v>850</v>
      </c>
      <c r="H501" s="177">
        <v>36</v>
      </c>
      <c r="I501" s="178"/>
      <c r="J501" s="179">
        <f>ROUND(I501*H501,2)</f>
        <v>0</v>
      </c>
      <c r="K501" s="175" t="s">
        <v>19</v>
      </c>
      <c r="L501" s="37"/>
      <c r="M501" s="180" t="s">
        <v>19</v>
      </c>
      <c r="N501" s="181" t="s">
        <v>45</v>
      </c>
      <c r="O501" s="59"/>
      <c r="P501" s="182">
        <f>O501*H501</f>
        <v>0</v>
      </c>
      <c r="Q501" s="182">
        <v>6.9999999999999994E-5</v>
      </c>
      <c r="R501" s="182">
        <f>Q501*H501</f>
        <v>2.5199999999999997E-3</v>
      </c>
      <c r="S501" s="182">
        <v>0</v>
      </c>
      <c r="T501" s="183">
        <f>S501*H501</f>
        <v>0</v>
      </c>
      <c r="AR501" s="16" t="s">
        <v>230</v>
      </c>
      <c r="AT501" s="16" t="s">
        <v>132</v>
      </c>
      <c r="AU501" s="16" t="s">
        <v>138</v>
      </c>
      <c r="AY501" s="16" t="s">
        <v>130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6" t="s">
        <v>138</v>
      </c>
      <c r="BK501" s="184">
        <f>ROUND(I501*H501,2)</f>
        <v>0</v>
      </c>
      <c r="BL501" s="16" t="s">
        <v>230</v>
      </c>
      <c r="BM501" s="16" t="s">
        <v>851</v>
      </c>
    </row>
    <row r="502" spans="2:65" s="1" customFormat="1" ht="10.199999999999999">
      <c r="B502" s="33"/>
      <c r="C502" s="34"/>
      <c r="D502" s="185" t="s">
        <v>140</v>
      </c>
      <c r="E502" s="34"/>
      <c r="F502" s="186" t="s">
        <v>852</v>
      </c>
      <c r="G502" s="34"/>
      <c r="H502" s="34"/>
      <c r="I502" s="102"/>
      <c r="J502" s="34"/>
      <c r="K502" s="34"/>
      <c r="L502" s="37"/>
      <c r="M502" s="187"/>
      <c r="N502" s="59"/>
      <c r="O502" s="59"/>
      <c r="P502" s="59"/>
      <c r="Q502" s="59"/>
      <c r="R502" s="59"/>
      <c r="S502" s="59"/>
      <c r="T502" s="60"/>
      <c r="AT502" s="16" t="s">
        <v>140</v>
      </c>
      <c r="AU502" s="16" t="s">
        <v>138</v>
      </c>
    </row>
    <row r="503" spans="2:65" s="1" customFormat="1" ht="20.399999999999999" customHeight="1">
      <c r="B503" s="33"/>
      <c r="C503" s="173" t="s">
        <v>853</v>
      </c>
      <c r="D503" s="173" t="s">
        <v>132</v>
      </c>
      <c r="E503" s="174" t="s">
        <v>854</v>
      </c>
      <c r="F503" s="175" t="s">
        <v>855</v>
      </c>
      <c r="G503" s="176" t="s">
        <v>169</v>
      </c>
      <c r="H503" s="177">
        <v>288</v>
      </c>
      <c r="I503" s="178"/>
      <c r="J503" s="179">
        <f>ROUND(I503*H503,2)</f>
        <v>0</v>
      </c>
      <c r="K503" s="175" t="s">
        <v>136</v>
      </c>
      <c r="L503" s="37"/>
      <c r="M503" s="180" t="s">
        <v>19</v>
      </c>
      <c r="N503" s="181" t="s">
        <v>45</v>
      </c>
      <c r="O503" s="59"/>
      <c r="P503" s="182">
        <f>O503*H503</f>
        <v>0</v>
      </c>
      <c r="Q503" s="182">
        <v>0</v>
      </c>
      <c r="R503" s="182">
        <f>Q503*H503</f>
        <v>0</v>
      </c>
      <c r="S503" s="182">
        <v>1E-3</v>
      </c>
      <c r="T503" s="183">
        <f>S503*H503</f>
        <v>0.28800000000000003</v>
      </c>
      <c r="AR503" s="16" t="s">
        <v>230</v>
      </c>
      <c r="AT503" s="16" t="s">
        <v>132</v>
      </c>
      <c r="AU503" s="16" t="s">
        <v>138</v>
      </c>
      <c r="AY503" s="16" t="s">
        <v>130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16" t="s">
        <v>138</v>
      </c>
      <c r="BK503" s="184">
        <f>ROUND(I503*H503,2)</f>
        <v>0</v>
      </c>
      <c r="BL503" s="16" t="s">
        <v>230</v>
      </c>
      <c r="BM503" s="16" t="s">
        <v>856</v>
      </c>
    </row>
    <row r="504" spans="2:65" s="1" customFormat="1" ht="10.199999999999999">
      <c r="B504" s="33"/>
      <c r="C504" s="34"/>
      <c r="D504" s="185" t="s">
        <v>140</v>
      </c>
      <c r="E504" s="34"/>
      <c r="F504" s="186" t="s">
        <v>857</v>
      </c>
      <c r="G504" s="34"/>
      <c r="H504" s="34"/>
      <c r="I504" s="102"/>
      <c r="J504" s="34"/>
      <c r="K504" s="34"/>
      <c r="L504" s="37"/>
      <c r="M504" s="187"/>
      <c r="N504" s="59"/>
      <c r="O504" s="59"/>
      <c r="P504" s="59"/>
      <c r="Q504" s="59"/>
      <c r="R504" s="59"/>
      <c r="S504" s="59"/>
      <c r="T504" s="60"/>
      <c r="AT504" s="16" t="s">
        <v>140</v>
      </c>
      <c r="AU504" s="16" t="s">
        <v>138</v>
      </c>
    </row>
    <row r="505" spans="2:65" s="1" customFormat="1" ht="20.399999999999999" customHeight="1">
      <c r="B505" s="33"/>
      <c r="C505" s="173" t="s">
        <v>858</v>
      </c>
      <c r="D505" s="173" t="s">
        <v>132</v>
      </c>
      <c r="E505" s="174" t="s">
        <v>859</v>
      </c>
      <c r="F505" s="175" t="s">
        <v>860</v>
      </c>
      <c r="G505" s="176" t="s">
        <v>185</v>
      </c>
      <c r="H505" s="177">
        <v>17.224</v>
      </c>
      <c r="I505" s="178"/>
      <c r="J505" s="179">
        <f>ROUND(I505*H505,2)</f>
        <v>0</v>
      </c>
      <c r="K505" s="175" t="s">
        <v>136</v>
      </c>
      <c r="L505" s="37"/>
      <c r="M505" s="180" t="s">
        <v>19</v>
      </c>
      <c r="N505" s="181" t="s">
        <v>45</v>
      </c>
      <c r="O505" s="59"/>
      <c r="P505" s="182">
        <f>O505*H505</f>
        <v>0</v>
      </c>
      <c r="Q505" s="182">
        <v>0</v>
      </c>
      <c r="R505" s="182">
        <f>Q505*H505</f>
        <v>0</v>
      </c>
      <c r="S505" s="182">
        <v>0</v>
      </c>
      <c r="T505" s="183">
        <f>S505*H505</f>
        <v>0</v>
      </c>
      <c r="AR505" s="16" t="s">
        <v>230</v>
      </c>
      <c r="AT505" s="16" t="s">
        <v>132</v>
      </c>
      <c r="AU505" s="16" t="s">
        <v>138</v>
      </c>
      <c r="AY505" s="16" t="s">
        <v>130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6" t="s">
        <v>138</v>
      </c>
      <c r="BK505" s="184">
        <f>ROUND(I505*H505,2)</f>
        <v>0</v>
      </c>
      <c r="BL505" s="16" t="s">
        <v>230</v>
      </c>
      <c r="BM505" s="16" t="s">
        <v>861</v>
      </c>
    </row>
    <row r="506" spans="2:65" s="1" customFormat="1" ht="19.2">
      <c r="B506" s="33"/>
      <c r="C506" s="34"/>
      <c r="D506" s="185" t="s">
        <v>140</v>
      </c>
      <c r="E506" s="34"/>
      <c r="F506" s="186" t="s">
        <v>862</v>
      </c>
      <c r="G506" s="34"/>
      <c r="H506" s="34"/>
      <c r="I506" s="102"/>
      <c r="J506" s="34"/>
      <c r="K506" s="34"/>
      <c r="L506" s="37"/>
      <c r="M506" s="187"/>
      <c r="N506" s="59"/>
      <c r="O506" s="59"/>
      <c r="P506" s="59"/>
      <c r="Q506" s="59"/>
      <c r="R506" s="59"/>
      <c r="S506" s="59"/>
      <c r="T506" s="60"/>
      <c r="AT506" s="16" t="s">
        <v>140</v>
      </c>
      <c r="AU506" s="16" t="s">
        <v>138</v>
      </c>
    </row>
    <row r="507" spans="2:65" s="10" customFormat="1" ht="22.8" customHeight="1">
      <c r="B507" s="157"/>
      <c r="C507" s="158"/>
      <c r="D507" s="159" t="s">
        <v>72</v>
      </c>
      <c r="E507" s="171" t="s">
        <v>863</v>
      </c>
      <c r="F507" s="171" t="s">
        <v>864</v>
      </c>
      <c r="G507" s="158"/>
      <c r="H507" s="158"/>
      <c r="I507" s="161"/>
      <c r="J507" s="172">
        <f>BK507</f>
        <v>0</v>
      </c>
      <c r="K507" s="158"/>
      <c r="L507" s="163"/>
      <c r="M507" s="164"/>
      <c r="N507" s="165"/>
      <c r="O507" s="165"/>
      <c r="P507" s="166">
        <f>SUM(P508:P518)</f>
        <v>0</v>
      </c>
      <c r="Q507" s="165"/>
      <c r="R507" s="166">
        <f>SUM(R508:R518)</f>
        <v>6.5106510000000002</v>
      </c>
      <c r="S507" s="165"/>
      <c r="T507" s="167">
        <f>SUM(T508:T518)</f>
        <v>0</v>
      </c>
      <c r="AR507" s="168" t="s">
        <v>138</v>
      </c>
      <c r="AT507" s="169" t="s">
        <v>72</v>
      </c>
      <c r="AU507" s="169" t="s">
        <v>81</v>
      </c>
      <c r="AY507" s="168" t="s">
        <v>130</v>
      </c>
      <c r="BK507" s="170">
        <f>SUM(BK508:BK518)</f>
        <v>0</v>
      </c>
    </row>
    <row r="508" spans="2:65" s="1" customFormat="1" ht="20.399999999999999" customHeight="1">
      <c r="B508" s="33"/>
      <c r="C508" s="173" t="s">
        <v>865</v>
      </c>
      <c r="D508" s="173" t="s">
        <v>132</v>
      </c>
      <c r="E508" s="174" t="s">
        <v>866</v>
      </c>
      <c r="F508" s="175" t="s">
        <v>867</v>
      </c>
      <c r="G508" s="176" t="s">
        <v>135</v>
      </c>
      <c r="H508" s="177">
        <v>115.54</v>
      </c>
      <c r="I508" s="178"/>
      <c r="J508" s="179">
        <f>ROUND(I508*H508,2)</f>
        <v>0</v>
      </c>
      <c r="K508" s="175" t="s">
        <v>136</v>
      </c>
      <c r="L508" s="37"/>
      <c r="M508" s="180" t="s">
        <v>19</v>
      </c>
      <c r="N508" s="181" t="s">
        <v>45</v>
      </c>
      <c r="O508" s="59"/>
      <c r="P508" s="182">
        <f>O508*H508</f>
        <v>0</v>
      </c>
      <c r="Q508" s="182">
        <v>3.2000000000000002E-3</v>
      </c>
      <c r="R508" s="182">
        <f>Q508*H508</f>
        <v>0.36972800000000006</v>
      </c>
      <c r="S508" s="182">
        <v>0</v>
      </c>
      <c r="T508" s="183">
        <f>S508*H508</f>
        <v>0</v>
      </c>
      <c r="AR508" s="16" t="s">
        <v>230</v>
      </c>
      <c r="AT508" s="16" t="s">
        <v>132</v>
      </c>
      <c r="AU508" s="16" t="s">
        <v>138</v>
      </c>
      <c r="AY508" s="16" t="s">
        <v>130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6" t="s">
        <v>138</v>
      </c>
      <c r="BK508" s="184">
        <f>ROUND(I508*H508,2)</f>
        <v>0</v>
      </c>
      <c r="BL508" s="16" t="s">
        <v>230</v>
      </c>
      <c r="BM508" s="16" t="s">
        <v>868</v>
      </c>
    </row>
    <row r="509" spans="2:65" s="1" customFormat="1" ht="19.2">
      <c r="B509" s="33"/>
      <c r="C509" s="34"/>
      <c r="D509" s="185" t="s">
        <v>140</v>
      </c>
      <c r="E509" s="34"/>
      <c r="F509" s="186" t="s">
        <v>869</v>
      </c>
      <c r="G509" s="34"/>
      <c r="H509" s="34"/>
      <c r="I509" s="102"/>
      <c r="J509" s="34"/>
      <c r="K509" s="34"/>
      <c r="L509" s="37"/>
      <c r="M509" s="187"/>
      <c r="N509" s="59"/>
      <c r="O509" s="59"/>
      <c r="P509" s="59"/>
      <c r="Q509" s="59"/>
      <c r="R509" s="59"/>
      <c r="S509" s="59"/>
      <c r="T509" s="60"/>
      <c r="AT509" s="16" t="s">
        <v>140</v>
      </c>
      <c r="AU509" s="16" t="s">
        <v>138</v>
      </c>
    </row>
    <row r="510" spans="2:65" s="11" customFormat="1" ht="10.199999999999999">
      <c r="B510" s="188"/>
      <c r="C510" s="189"/>
      <c r="D510" s="185" t="s">
        <v>142</v>
      </c>
      <c r="E510" s="190" t="s">
        <v>19</v>
      </c>
      <c r="F510" s="191" t="s">
        <v>870</v>
      </c>
      <c r="G510" s="189"/>
      <c r="H510" s="192">
        <v>115.54</v>
      </c>
      <c r="I510" s="193"/>
      <c r="J510" s="189"/>
      <c r="K510" s="189"/>
      <c r="L510" s="194"/>
      <c r="M510" s="195"/>
      <c r="N510" s="196"/>
      <c r="O510" s="196"/>
      <c r="P510" s="196"/>
      <c r="Q510" s="196"/>
      <c r="R510" s="196"/>
      <c r="S510" s="196"/>
      <c r="T510" s="197"/>
      <c r="AT510" s="198" t="s">
        <v>142</v>
      </c>
      <c r="AU510" s="198" t="s">
        <v>138</v>
      </c>
      <c r="AV510" s="11" t="s">
        <v>138</v>
      </c>
      <c r="AW510" s="11" t="s">
        <v>34</v>
      </c>
      <c r="AX510" s="11" t="s">
        <v>81</v>
      </c>
      <c r="AY510" s="198" t="s">
        <v>130</v>
      </c>
    </row>
    <row r="511" spans="2:65" s="1" customFormat="1" ht="14.4" customHeight="1">
      <c r="B511" s="33"/>
      <c r="C511" s="199" t="s">
        <v>871</v>
      </c>
      <c r="D511" s="199" t="s">
        <v>166</v>
      </c>
      <c r="E511" s="200" t="s">
        <v>872</v>
      </c>
      <c r="F511" s="201" t="s">
        <v>873</v>
      </c>
      <c r="G511" s="202" t="s">
        <v>135</v>
      </c>
      <c r="H511" s="203">
        <v>127.09399999999999</v>
      </c>
      <c r="I511" s="204"/>
      <c r="J511" s="205">
        <f>ROUND(I511*H511,2)</f>
        <v>0</v>
      </c>
      <c r="K511" s="201" t="s">
        <v>19</v>
      </c>
      <c r="L511" s="206"/>
      <c r="M511" s="207" t="s">
        <v>19</v>
      </c>
      <c r="N511" s="208" t="s">
        <v>45</v>
      </c>
      <c r="O511" s="59"/>
      <c r="P511" s="182">
        <f>O511*H511</f>
        <v>0</v>
      </c>
      <c r="Q511" s="182">
        <v>4.8000000000000001E-2</v>
      </c>
      <c r="R511" s="182">
        <f>Q511*H511</f>
        <v>6.1005120000000002</v>
      </c>
      <c r="S511" s="182">
        <v>0</v>
      </c>
      <c r="T511" s="183">
        <f>S511*H511</f>
        <v>0</v>
      </c>
      <c r="AR511" s="16" t="s">
        <v>329</v>
      </c>
      <c r="AT511" s="16" t="s">
        <v>166</v>
      </c>
      <c r="AU511" s="16" t="s">
        <v>138</v>
      </c>
      <c r="AY511" s="16" t="s">
        <v>130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6" t="s">
        <v>138</v>
      </c>
      <c r="BK511" s="184">
        <f>ROUND(I511*H511,2)</f>
        <v>0</v>
      </c>
      <c r="BL511" s="16" t="s">
        <v>230</v>
      </c>
      <c r="BM511" s="16" t="s">
        <v>874</v>
      </c>
    </row>
    <row r="512" spans="2:65" s="1" customFormat="1" ht="10.199999999999999">
      <c r="B512" s="33"/>
      <c r="C512" s="34"/>
      <c r="D512" s="185" t="s">
        <v>140</v>
      </c>
      <c r="E512" s="34"/>
      <c r="F512" s="186" t="s">
        <v>873</v>
      </c>
      <c r="G512" s="34"/>
      <c r="H512" s="34"/>
      <c r="I512" s="102"/>
      <c r="J512" s="34"/>
      <c r="K512" s="34"/>
      <c r="L512" s="37"/>
      <c r="M512" s="187"/>
      <c r="N512" s="59"/>
      <c r="O512" s="59"/>
      <c r="P512" s="59"/>
      <c r="Q512" s="59"/>
      <c r="R512" s="59"/>
      <c r="S512" s="59"/>
      <c r="T512" s="60"/>
      <c r="AT512" s="16" t="s">
        <v>140</v>
      </c>
      <c r="AU512" s="16" t="s">
        <v>138</v>
      </c>
    </row>
    <row r="513" spans="2:65" s="11" customFormat="1" ht="10.199999999999999">
      <c r="B513" s="188"/>
      <c r="C513" s="189"/>
      <c r="D513" s="185" t="s">
        <v>142</v>
      </c>
      <c r="E513" s="189"/>
      <c r="F513" s="191" t="s">
        <v>875</v>
      </c>
      <c r="G513" s="189"/>
      <c r="H513" s="192">
        <v>127.09399999999999</v>
      </c>
      <c r="I513" s="193"/>
      <c r="J513" s="189"/>
      <c r="K513" s="189"/>
      <c r="L513" s="194"/>
      <c r="M513" s="195"/>
      <c r="N513" s="196"/>
      <c r="O513" s="196"/>
      <c r="P513" s="196"/>
      <c r="Q513" s="196"/>
      <c r="R513" s="196"/>
      <c r="S513" s="196"/>
      <c r="T513" s="197"/>
      <c r="AT513" s="198" t="s">
        <v>142</v>
      </c>
      <c r="AU513" s="198" t="s">
        <v>138</v>
      </c>
      <c r="AV513" s="11" t="s">
        <v>138</v>
      </c>
      <c r="AW513" s="11" t="s">
        <v>4</v>
      </c>
      <c r="AX513" s="11" t="s">
        <v>81</v>
      </c>
      <c r="AY513" s="198" t="s">
        <v>130</v>
      </c>
    </row>
    <row r="514" spans="2:65" s="1" customFormat="1" ht="20.399999999999999" customHeight="1">
      <c r="B514" s="33"/>
      <c r="C514" s="199" t="s">
        <v>876</v>
      </c>
      <c r="D514" s="199" t="s">
        <v>166</v>
      </c>
      <c r="E514" s="200" t="s">
        <v>877</v>
      </c>
      <c r="F514" s="201" t="s">
        <v>878</v>
      </c>
      <c r="G514" s="202" t="s">
        <v>169</v>
      </c>
      <c r="H514" s="203">
        <v>40.411000000000001</v>
      </c>
      <c r="I514" s="204"/>
      <c r="J514" s="205">
        <f>ROUND(I514*H514,2)</f>
        <v>0</v>
      </c>
      <c r="K514" s="201" t="s">
        <v>136</v>
      </c>
      <c r="L514" s="206"/>
      <c r="M514" s="207" t="s">
        <v>19</v>
      </c>
      <c r="N514" s="208" t="s">
        <v>45</v>
      </c>
      <c r="O514" s="59"/>
      <c r="P514" s="182">
        <f>O514*H514</f>
        <v>0</v>
      </c>
      <c r="Q514" s="182">
        <v>1E-3</v>
      </c>
      <c r="R514" s="182">
        <f>Q514*H514</f>
        <v>4.0411000000000002E-2</v>
      </c>
      <c r="S514" s="182">
        <v>0</v>
      </c>
      <c r="T514" s="183">
        <f>S514*H514</f>
        <v>0</v>
      </c>
      <c r="AR514" s="16" t="s">
        <v>329</v>
      </c>
      <c r="AT514" s="16" t="s">
        <v>166</v>
      </c>
      <c r="AU514" s="16" t="s">
        <v>138</v>
      </c>
      <c r="AY514" s="16" t="s">
        <v>130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6" t="s">
        <v>138</v>
      </c>
      <c r="BK514" s="184">
        <f>ROUND(I514*H514,2)</f>
        <v>0</v>
      </c>
      <c r="BL514" s="16" t="s">
        <v>230</v>
      </c>
      <c r="BM514" s="16" t="s">
        <v>879</v>
      </c>
    </row>
    <row r="515" spans="2:65" s="1" customFormat="1" ht="10.199999999999999">
      <c r="B515" s="33"/>
      <c r="C515" s="34"/>
      <c r="D515" s="185" t="s">
        <v>140</v>
      </c>
      <c r="E515" s="34"/>
      <c r="F515" s="186" t="s">
        <v>878</v>
      </c>
      <c r="G515" s="34"/>
      <c r="H515" s="34"/>
      <c r="I515" s="102"/>
      <c r="J515" s="34"/>
      <c r="K515" s="34"/>
      <c r="L515" s="37"/>
      <c r="M515" s="187"/>
      <c r="N515" s="59"/>
      <c r="O515" s="59"/>
      <c r="P515" s="59"/>
      <c r="Q515" s="59"/>
      <c r="R515" s="59"/>
      <c r="S515" s="59"/>
      <c r="T515" s="60"/>
      <c r="AT515" s="16" t="s">
        <v>140</v>
      </c>
      <c r="AU515" s="16" t="s">
        <v>138</v>
      </c>
    </row>
    <row r="516" spans="2:65" s="11" customFormat="1" ht="10.199999999999999">
      <c r="B516" s="188"/>
      <c r="C516" s="189"/>
      <c r="D516" s="185" t="s">
        <v>142</v>
      </c>
      <c r="E516" s="189"/>
      <c r="F516" s="191" t="s">
        <v>880</v>
      </c>
      <c r="G516" s="189"/>
      <c r="H516" s="192">
        <v>40.411000000000001</v>
      </c>
      <c r="I516" s="193"/>
      <c r="J516" s="189"/>
      <c r="K516" s="189"/>
      <c r="L516" s="194"/>
      <c r="M516" s="195"/>
      <c r="N516" s="196"/>
      <c r="O516" s="196"/>
      <c r="P516" s="196"/>
      <c r="Q516" s="196"/>
      <c r="R516" s="196"/>
      <c r="S516" s="196"/>
      <c r="T516" s="197"/>
      <c r="AT516" s="198" t="s">
        <v>142</v>
      </c>
      <c r="AU516" s="198" t="s">
        <v>138</v>
      </c>
      <c r="AV516" s="11" t="s">
        <v>138</v>
      </c>
      <c r="AW516" s="11" t="s">
        <v>4</v>
      </c>
      <c r="AX516" s="11" t="s">
        <v>81</v>
      </c>
      <c r="AY516" s="198" t="s">
        <v>130</v>
      </c>
    </row>
    <row r="517" spans="2:65" s="1" customFormat="1" ht="20.399999999999999" customHeight="1">
      <c r="B517" s="33"/>
      <c r="C517" s="173" t="s">
        <v>881</v>
      </c>
      <c r="D517" s="173" t="s">
        <v>132</v>
      </c>
      <c r="E517" s="174" t="s">
        <v>882</v>
      </c>
      <c r="F517" s="175" t="s">
        <v>883</v>
      </c>
      <c r="G517" s="176" t="s">
        <v>185</v>
      </c>
      <c r="H517" s="177">
        <v>6.5110000000000001</v>
      </c>
      <c r="I517" s="178"/>
      <c r="J517" s="179">
        <f>ROUND(I517*H517,2)</f>
        <v>0</v>
      </c>
      <c r="K517" s="175" t="s">
        <v>136</v>
      </c>
      <c r="L517" s="37"/>
      <c r="M517" s="180" t="s">
        <v>19</v>
      </c>
      <c r="N517" s="181" t="s">
        <v>45</v>
      </c>
      <c r="O517" s="59"/>
      <c r="P517" s="182">
        <f>O517*H517</f>
        <v>0</v>
      </c>
      <c r="Q517" s="182">
        <v>0</v>
      </c>
      <c r="R517" s="182">
        <f>Q517*H517</f>
        <v>0</v>
      </c>
      <c r="S517" s="182">
        <v>0</v>
      </c>
      <c r="T517" s="183">
        <f>S517*H517</f>
        <v>0</v>
      </c>
      <c r="AR517" s="16" t="s">
        <v>230</v>
      </c>
      <c r="AT517" s="16" t="s">
        <v>132</v>
      </c>
      <c r="AU517" s="16" t="s">
        <v>138</v>
      </c>
      <c r="AY517" s="16" t="s">
        <v>130</v>
      </c>
      <c r="BE517" s="184">
        <f>IF(N517="základní",J517,0)</f>
        <v>0</v>
      </c>
      <c r="BF517" s="184">
        <f>IF(N517="snížená",J517,0)</f>
        <v>0</v>
      </c>
      <c r="BG517" s="184">
        <f>IF(N517="zákl. přenesená",J517,0)</f>
        <v>0</v>
      </c>
      <c r="BH517" s="184">
        <f>IF(N517="sníž. přenesená",J517,0)</f>
        <v>0</v>
      </c>
      <c r="BI517" s="184">
        <f>IF(N517="nulová",J517,0)</f>
        <v>0</v>
      </c>
      <c r="BJ517" s="16" t="s">
        <v>138</v>
      </c>
      <c r="BK517" s="184">
        <f>ROUND(I517*H517,2)</f>
        <v>0</v>
      </c>
      <c r="BL517" s="16" t="s">
        <v>230</v>
      </c>
      <c r="BM517" s="16" t="s">
        <v>884</v>
      </c>
    </row>
    <row r="518" spans="2:65" s="1" customFormat="1" ht="19.2">
      <c r="B518" s="33"/>
      <c r="C518" s="34"/>
      <c r="D518" s="185" t="s">
        <v>140</v>
      </c>
      <c r="E518" s="34"/>
      <c r="F518" s="186" t="s">
        <v>885</v>
      </c>
      <c r="G518" s="34"/>
      <c r="H518" s="34"/>
      <c r="I518" s="102"/>
      <c r="J518" s="34"/>
      <c r="K518" s="34"/>
      <c r="L518" s="37"/>
      <c r="M518" s="187"/>
      <c r="N518" s="59"/>
      <c r="O518" s="59"/>
      <c r="P518" s="59"/>
      <c r="Q518" s="59"/>
      <c r="R518" s="59"/>
      <c r="S518" s="59"/>
      <c r="T518" s="60"/>
      <c r="AT518" s="16" t="s">
        <v>140</v>
      </c>
      <c r="AU518" s="16" t="s">
        <v>138</v>
      </c>
    </row>
    <row r="519" spans="2:65" s="10" customFormat="1" ht="22.8" customHeight="1">
      <c r="B519" s="157"/>
      <c r="C519" s="158"/>
      <c r="D519" s="159" t="s">
        <v>72</v>
      </c>
      <c r="E519" s="171" t="s">
        <v>886</v>
      </c>
      <c r="F519" s="171" t="s">
        <v>887</v>
      </c>
      <c r="G519" s="158"/>
      <c r="H519" s="158"/>
      <c r="I519" s="161"/>
      <c r="J519" s="172">
        <f>BK519</f>
        <v>0</v>
      </c>
      <c r="K519" s="158"/>
      <c r="L519" s="163"/>
      <c r="M519" s="164"/>
      <c r="N519" s="165"/>
      <c r="O519" s="165"/>
      <c r="P519" s="166">
        <f>SUM(P520:P526)</f>
        <v>0</v>
      </c>
      <c r="Q519" s="165"/>
      <c r="R519" s="166">
        <f>SUM(R520:R526)</f>
        <v>2.231064E-2</v>
      </c>
      <c r="S519" s="165"/>
      <c r="T519" s="167">
        <f>SUM(T520:T526)</f>
        <v>0</v>
      </c>
      <c r="AR519" s="168" t="s">
        <v>138</v>
      </c>
      <c r="AT519" s="169" t="s">
        <v>72</v>
      </c>
      <c r="AU519" s="169" t="s">
        <v>81</v>
      </c>
      <c r="AY519" s="168" t="s">
        <v>130</v>
      </c>
      <c r="BK519" s="170">
        <f>SUM(BK520:BK526)</f>
        <v>0</v>
      </c>
    </row>
    <row r="520" spans="2:65" s="1" customFormat="1" ht="20.399999999999999" customHeight="1">
      <c r="B520" s="33"/>
      <c r="C520" s="173" t="s">
        <v>888</v>
      </c>
      <c r="D520" s="173" t="s">
        <v>132</v>
      </c>
      <c r="E520" s="174" t="s">
        <v>889</v>
      </c>
      <c r="F520" s="175" t="s">
        <v>890</v>
      </c>
      <c r="G520" s="176" t="s">
        <v>135</v>
      </c>
      <c r="H520" s="177">
        <v>67.608000000000004</v>
      </c>
      <c r="I520" s="178"/>
      <c r="J520" s="179">
        <f>ROUND(I520*H520,2)</f>
        <v>0</v>
      </c>
      <c r="K520" s="175" t="s">
        <v>136</v>
      </c>
      <c r="L520" s="37"/>
      <c r="M520" s="180" t="s">
        <v>19</v>
      </c>
      <c r="N520" s="181" t="s">
        <v>45</v>
      </c>
      <c r="O520" s="59"/>
      <c r="P520" s="182">
        <f>O520*H520</f>
        <v>0</v>
      </c>
      <c r="Q520" s="182">
        <v>6.9999999999999994E-5</v>
      </c>
      <c r="R520" s="182">
        <f>Q520*H520</f>
        <v>4.7325600000000002E-3</v>
      </c>
      <c r="S520" s="182">
        <v>0</v>
      </c>
      <c r="T520" s="183">
        <f>S520*H520</f>
        <v>0</v>
      </c>
      <c r="AR520" s="16" t="s">
        <v>230</v>
      </c>
      <c r="AT520" s="16" t="s">
        <v>132</v>
      </c>
      <c r="AU520" s="16" t="s">
        <v>138</v>
      </c>
      <c r="AY520" s="16" t="s">
        <v>130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16" t="s">
        <v>138</v>
      </c>
      <c r="BK520" s="184">
        <f>ROUND(I520*H520,2)</f>
        <v>0</v>
      </c>
      <c r="BL520" s="16" t="s">
        <v>230</v>
      </c>
      <c r="BM520" s="16" t="s">
        <v>891</v>
      </c>
    </row>
    <row r="521" spans="2:65" s="1" customFormat="1" ht="19.2">
      <c r="B521" s="33"/>
      <c r="C521" s="34"/>
      <c r="D521" s="185" t="s">
        <v>140</v>
      </c>
      <c r="E521" s="34"/>
      <c r="F521" s="186" t="s">
        <v>892</v>
      </c>
      <c r="G521" s="34"/>
      <c r="H521" s="34"/>
      <c r="I521" s="102"/>
      <c r="J521" s="34"/>
      <c r="K521" s="34"/>
      <c r="L521" s="37"/>
      <c r="M521" s="187"/>
      <c r="N521" s="59"/>
      <c r="O521" s="59"/>
      <c r="P521" s="59"/>
      <c r="Q521" s="59"/>
      <c r="R521" s="59"/>
      <c r="S521" s="59"/>
      <c r="T521" s="60"/>
      <c r="AT521" s="16" t="s">
        <v>140</v>
      </c>
      <c r="AU521" s="16" t="s">
        <v>138</v>
      </c>
    </row>
    <row r="522" spans="2:65" s="11" customFormat="1" ht="10.199999999999999">
      <c r="B522" s="188"/>
      <c r="C522" s="189"/>
      <c r="D522" s="185" t="s">
        <v>142</v>
      </c>
      <c r="E522" s="190" t="s">
        <v>19</v>
      </c>
      <c r="F522" s="191" t="s">
        <v>893</v>
      </c>
      <c r="G522" s="189"/>
      <c r="H522" s="192">
        <v>67.608000000000004</v>
      </c>
      <c r="I522" s="193"/>
      <c r="J522" s="189"/>
      <c r="K522" s="189"/>
      <c r="L522" s="194"/>
      <c r="M522" s="195"/>
      <c r="N522" s="196"/>
      <c r="O522" s="196"/>
      <c r="P522" s="196"/>
      <c r="Q522" s="196"/>
      <c r="R522" s="196"/>
      <c r="S522" s="196"/>
      <c r="T522" s="197"/>
      <c r="AT522" s="198" t="s">
        <v>142</v>
      </c>
      <c r="AU522" s="198" t="s">
        <v>138</v>
      </c>
      <c r="AV522" s="11" t="s">
        <v>138</v>
      </c>
      <c r="AW522" s="11" t="s">
        <v>34</v>
      </c>
      <c r="AX522" s="11" t="s">
        <v>81</v>
      </c>
      <c r="AY522" s="198" t="s">
        <v>130</v>
      </c>
    </row>
    <row r="523" spans="2:65" s="1" customFormat="1" ht="20.399999999999999" customHeight="1">
      <c r="B523" s="33"/>
      <c r="C523" s="173" t="s">
        <v>894</v>
      </c>
      <c r="D523" s="173" t="s">
        <v>132</v>
      </c>
      <c r="E523" s="174" t="s">
        <v>895</v>
      </c>
      <c r="F523" s="175" t="s">
        <v>896</v>
      </c>
      <c r="G523" s="176" t="s">
        <v>135</v>
      </c>
      <c r="H523" s="177">
        <v>67.608000000000004</v>
      </c>
      <c r="I523" s="178"/>
      <c r="J523" s="179">
        <f>ROUND(I523*H523,2)</f>
        <v>0</v>
      </c>
      <c r="K523" s="175" t="s">
        <v>136</v>
      </c>
      <c r="L523" s="37"/>
      <c r="M523" s="180" t="s">
        <v>19</v>
      </c>
      <c r="N523" s="181" t="s">
        <v>45</v>
      </c>
      <c r="O523" s="59"/>
      <c r="P523" s="182">
        <f>O523*H523</f>
        <v>0</v>
      </c>
      <c r="Q523" s="182">
        <v>1.3999999999999999E-4</v>
      </c>
      <c r="R523" s="182">
        <f>Q523*H523</f>
        <v>9.4651200000000005E-3</v>
      </c>
      <c r="S523" s="182">
        <v>0</v>
      </c>
      <c r="T523" s="183">
        <f>S523*H523</f>
        <v>0</v>
      </c>
      <c r="AR523" s="16" t="s">
        <v>230</v>
      </c>
      <c r="AT523" s="16" t="s">
        <v>132</v>
      </c>
      <c r="AU523" s="16" t="s">
        <v>138</v>
      </c>
      <c r="AY523" s="16" t="s">
        <v>130</v>
      </c>
      <c r="BE523" s="184">
        <f>IF(N523="základní",J523,0)</f>
        <v>0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16" t="s">
        <v>138</v>
      </c>
      <c r="BK523" s="184">
        <f>ROUND(I523*H523,2)</f>
        <v>0</v>
      </c>
      <c r="BL523" s="16" t="s">
        <v>230</v>
      </c>
      <c r="BM523" s="16" t="s">
        <v>897</v>
      </c>
    </row>
    <row r="524" spans="2:65" s="1" customFormat="1" ht="10.199999999999999">
      <c r="B524" s="33"/>
      <c r="C524" s="34"/>
      <c r="D524" s="185" t="s">
        <v>140</v>
      </c>
      <c r="E524" s="34"/>
      <c r="F524" s="186" t="s">
        <v>898</v>
      </c>
      <c r="G524" s="34"/>
      <c r="H524" s="34"/>
      <c r="I524" s="102"/>
      <c r="J524" s="34"/>
      <c r="K524" s="34"/>
      <c r="L524" s="37"/>
      <c r="M524" s="187"/>
      <c r="N524" s="59"/>
      <c r="O524" s="59"/>
      <c r="P524" s="59"/>
      <c r="Q524" s="59"/>
      <c r="R524" s="59"/>
      <c r="S524" s="59"/>
      <c r="T524" s="60"/>
      <c r="AT524" s="16" t="s">
        <v>140</v>
      </c>
      <c r="AU524" s="16" t="s">
        <v>138</v>
      </c>
    </row>
    <row r="525" spans="2:65" s="1" customFormat="1" ht="20.399999999999999" customHeight="1">
      <c r="B525" s="33"/>
      <c r="C525" s="173" t="s">
        <v>899</v>
      </c>
      <c r="D525" s="173" t="s">
        <v>132</v>
      </c>
      <c r="E525" s="174" t="s">
        <v>900</v>
      </c>
      <c r="F525" s="175" t="s">
        <v>901</v>
      </c>
      <c r="G525" s="176" t="s">
        <v>135</v>
      </c>
      <c r="H525" s="177">
        <v>67.608000000000004</v>
      </c>
      <c r="I525" s="178"/>
      <c r="J525" s="179">
        <f>ROUND(I525*H525,2)</f>
        <v>0</v>
      </c>
      <c r="K525" s="175" t="s">
        <v>136</v>
      </c>
      <c r="L525" s="37"/>
      <c r="M525" s="180" t="s">
        <v>19</v>
      </c>
      <c r="N525" s="181" t="s">
        <v>45</v>
      </c>
      <c r="O525" s="59"/>
      <c r="P525" s="182">
        <f>O525*H525</f>
        <v>0</v>
      </c>
      <c r="Q525" s="182">
        <v>1.2E-4</v>
      </c>
      <c r="R525" s="182">
        <f>Q525*H525</f>
        <v>8.1129600000000007E-3</v>
      </c>
      <c r="S525" s="182">
        <v>0</v>
      </c>
      <c r="T525" s="183">
        <f>S525*H525</f>
        <v>0</v>
      </c>
      <c r="AR525" s="16" t="s">
        <v>230</v>
      </c>
      <c r="AT525" s="16" t="s">
        <v>132</v>
      </c>
      <c r="AU525" s="16" t="s">
        <v>138</v>
      </c>
      <c r="AY525" s="16" t="s">
        <v>130</v>
      </c>
      <c r="BE525" s="184">
        <f>IF(N525="základní",J525,0)</f>
        <v>0</v>
      </c>
      <c r="BF525" s="184">
        <f>IF(N525="snížená",J525,0)</f>
        <v>0</v>
      </c>
      <c r="BG525" s="184">
        <f>IF(N525="zákl. přenesená",J525,0)</f>
        <v>0</v>
      </c>
      <c r="BH525" s="184">
        <f>IF(N525="sníž. přenesená",J525,0)</f>
        <v>0</v>
      </c>
      <c r="BI525" s="184">
        <f>IF(N525="nulová",J525,0)</f>
        <v>0</v>
      </c>
      <c r="BJ525" s="16" t="s">
        <v>138</v>
      </c>
      <c r="BK525" s="184">
        <f>ROUND(I525*H525,2)</f>
        <v>0</v>
      </c>
      <c r="BL525" s="16" t="s">
        <v>230</v>
      </c>
      <c r="BM525" s="16" t="s">
        <v>902</v>
      </c>
    </row>
    <row r="526" spans="2:65" s="1" customFormat="1" ht="10.199999999999999">
      <c r="B526" s="33"/>
      <c r="C526" s="34"/>
      <c r="D526" s="185" t="s">
        <v>140</v>
      </c>
      <c r="E526" s="34"/>
      <c r="F526" s="186" t="s">
        <v>903</v>
      </c>
      <c r="G526" s="34"/>
      <c r="H526" s="34"/>
      <c r="I526" s="102"/>
      <c r="J526" s="34"/>
      <c r="K526" s="34"/>
      <c r="L526" s="37"/>
      <c r="M526" s="230"/>
      <c r="N526" s="231"/>
      <c r="O526" s="231"/>
      <c r="P526" s="231"/>
      <c r="Q526" s="231"/>
      <c r="R526" s="231"/>
      <c r="S526" s="231"/>
      <c r="T526" s="232"/>
      <c r="AT526" s="16" t="s">
        <v>140</v>
      </c>
      <c r="AU526" s="16" t="s">
        <v>138</v>
      </c>
    </row>
    <row r="527" spans="2:65" s="1" customFormat="1" ht="6.9" customHeight="1">
      <c r="B527" s="45"/>
      <c r="C527" s="46"/>
      <c r="D527" s="46"/>
      <c r="E527" s="46"/>
      <c r="F527" s="46"/>
      <c r="G527" s="46"/>
      <c r="H527" s="46"/>
      <c r="I527" s="124"/>
      <c r="J527" s="46"/>
      <c r="K527" s="46"/>
      <c r="L527" s="37"/>
    </row>
  </sheetData>
  <sheetProtection algorithmName="SHA-512" hashValue="MXSQdjB7fN7JcHjKc6JX1QBVjBwQkdBgMO66DIcOyHPCpTwyU54TmUdlVOlV56YenXZO2dxN/m0o6n5gnfW2Aw==" saltValue="0J+9/bKFLhSXr42qUknbaAV1kv42xZvzy1JNYfXYi1x1Yum1BV33f/2Q7bPcZWsEqy2gvfD7Afm/0mOSi1Dtig==" spinCount="100000" sheet="1" objects="1" scenarios="1" formatColumns="0" formatRows="0" autoFilter="0"/>
  <autoFilter ref="C97:K526" xr:uid="{00000000-0009-0000-0000-000001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7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85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81</v>
      </c>
    </row>
    <row r="4" spans="2:46" ht="24.9" customHeight="1">
      <c r="B4" s="19"/>
      <c r="D4" s="100" t="s">
        <v>89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350" t="str">
        <f>'Rekapitulace stavby'!K6</f>
        <v>Zateplení domů a oprava střech na ul. Jateční v Bohumíně - II., č. p. 152</v>
      </c>
      <c r="F7" s="351"/>
      <c r="G7" s="351"/>
      <c r="H7" s="351"/>
      <c r="L7" s="19"/>
    </row>
    <row r="8" spans="2:46" s="1" customFormat="1" ht="12" customHeight="1">
      <c r="B8" s="37"/>
      <c r="D8" s="101" t="s">
        <v>90</v>
      </c>
      <c r="I8" s="102"/>
      <c r="L8" s="37"/>
    </row>
    <row r="9" spans="2:46" s="1" customFormat="1" ht="36.9" customHeight="1">
      <c r="B9" s="37"/>
      <c r="E9" s="352" t="s">
        <v>904</v>
      </c>
      <c r="F9" s="353"/>
      <c r="G9" s="353"/>
      <c r="H9" s="353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19</v>
      </c>
      <c r="I11" s="103" t="s">
        <v>20</v>
      </c>
      <c r="J11" s="16" t="s">
        <v>19</v>
      </c>
      <c r="L11" s="37"/>
    </row>
    <row r="12" spans="2:46" s="1" customFormat="1" ht="12" customHeight="1">
      <c r="B12" s="37"/>
      <c r="D12" s="101" t="s">
        <v>21</v>
      </c>
      <c r="F12" s="16" t="s">
        <v>22</v>
      </c>
      <c r="I12" s="103" t="s">
        <v>23</v>
      </c>
      <c r="J12" s="104" t="str">
        <f>'Rekapitulace stavby'!AN8</f>
        <v>14. 12. 2018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25</v>
      </c>
      <c r="I14" s="103" t="s">
        <v>26</v>
      </c>
      <c r="J14" s="16" t="s">
        <v>19</v>
      </c>
      <c r="L14" s="37"/>
    </row>
    <row r="15" spans="2:46" s="1" customFormat="1" ht="18" customHeight="1">
      <c r="B15" s="37"/>
      <c r="E15" s="16" t="s">
        <v>27</v>
      </c>
      <c r="I15" s="103" t="s">
        <v>28</v>
      </c>
      <c r="J15" s="16" t="s">
        <v>19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29</v>
      </c>
      <c r="I17" s="103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54" t="str">
        <f>'Rekapitulace stavby'!E14</f>
        <v>Vyplň údaj</v>
      </c>
      <c r="F18" s="355"/>
      <c r="G18" s="355"/>
      <c r="H18" s="355"/>
      <c r="I18" s="103" t="s">
        <v>28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31</v>
      </c>
      <c r="I20" s="103" t="s">
        <v>26</v>
      </c>
      <c r="J20" s="16" t="s">
        <v>32</v>
      </c>
      <c r="L20" s="37"/>
    </row>
    <row r="21" spans="2:12" s="1" customFormat="1" ht="18" customHeight="1">
      <c r="B21" s="37"/>
      <c r="E21" s="16" t="s">
        <v>33</v>
      </c>
      <c r="I21" s="103" t="s">
        <v>28</v>
      </c>
      <c r="J21" s="16" t="s">
        <v>19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35</v>
      </c>
      <c r="I23" s="103" t="s">
        <v>26</v>
      </c>
      <c r="J23" s="16" t="s">
        <v>19</v>
      </c>
      <c r="L23" s="37"/>
    </row>
    <row r="24" spans="2:12" s="1" customFormat="1" ht="18" customHeight="1">
      <c r="B24" s="37"/>
      <c r="E24" s="16" t="s">
        <v>36</v>
      </c>
      <c r="I24" s="103" t="s">
        <v>28</v>
      </c>
      <c r="J24" s="16" t="s">
        <v>19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37</v>
      </c>
      <c r="I26" s="102"/>
      <c r="L26" s="37"/>
    </row>
    <row r="27" spans="2:12" s="6" customFormat="1" ht="14.4" customHeight="1">
      <c r="B27" s="105"/>
      <c r="E27" s="356" t="s">
        <v>19</v>
      </c>
      <c r="F27" s="356"/>
      <c r="G27" s="356"/>
      <c r="H27" s="356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ROUND(J90,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" customHeight="1">
      <c r="B33" s="37"/>
      <c r="D33" s="101" t="s">
        <v>43</v>
      </c>
      <c r="E33" s="101" t="s">
        <v>44</v>
      </c>
      <c r="F33" s="112">
        <f>ROUND((SUM(BE90:BE176)),  2)</f>
        <v>0</v>
      </c>
      <c r="I33" s="113">
        <v>0.21</v>
      </c>
      <c r="J33" s="112">
        <f>ROUND(((SUM(BE90:BE176))*I33),  2)</f>
        <v>0</v>
      </c>
      <c r="L33" s="37"/>
    </row>
    <row r="34" spans="2:12" s="1" customFormat="1" ht="14.4" customHeight="1">
      <c r="B34" s="37"/>
      <c r="E34" s="101" t="s">
        <v>45</v>
      </c>
      <c r="F34" s="112">
        <f>ROUND((SUM(BF90:BF176)),  2)</f>
        <v>0</v>
      </c>
      <c r="I34" s="113">
        <v>0.15</v>
      </c>
      <c r="J34" s="112">
        <f>ROUND(((SUM(BF90:BF176))*I34),  2)</f>
        <v>0</v>
      </c>
      <c r="L34" s="37"/>
    </row>
    <row r="35" spans="2:12" s="1" customFormat="1" ht="14.4" hidden="1" customHeight="1">
      <c r="B35" s="37"/>
      <c r="E35" s="101" t="s">
        <v>46</v>
      </c>
      <c r="F35" s="112">
        <f>ROUND((SUM(BG90:BG176)),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47</v>
      </c>
      <c r="F36" s="112">
        <f>ROUND((SUM(BH90:BH176)),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48</v>
      </c>
      <c r="F37" s="112">
        <f>ROUND((SUM(BI90:BI176)),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92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357" t="str">
        <f>E7</f>
        <v>Zateplení domů a oprava střech na ul. Jateční v Bohumíně - II., č. p. 152</v>
      </c>
      <c r="F48" s="358"/>
      <c r="G48" s="358"/>
      <c r="H48" s="358"/>
      <c r="I48" s="102"/>
      <c r="J48" s="34"/>
      <c r="K48" s="34"/>
      <c r="L48" s="37"/>
    </row>
    <row r="49" spans="2:47" s="1" customFormat="1" ht="12" customHeight="1">
      <c r="B49" s="33"/>
      <c r="C49" s="28" t="s">
        <v>90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330" t="str">
        <f>E9</f>
        <v>02 - Lodžie</v>
      </c>
      <c r="F50" s="329"/>
      <c r="G50" s="329"/>
      <c r="H50" s="329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Bohumín</v>
      </c>
      <c r="G52" s="34"/>
      <c r="H52" s="34"/>
      <c r="I52" s="103" t="s">
        <v>23</v>
      </c>
      <c r="J52" s="54" t="str">
        <f>IF(J12="","",J12)</f>
        <v>14. 12. 2018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25</v>
      </c>
      <c r="D54" s="34"/>
      <c r="E54" s="34"/>
      <c r="F54" s="26" t="str">
        <f>E15</f>
        <v>Město Bohumín</v>
      </c>
      <c r="G54" s="34"/>
      <c r="H54" s="34"/>
      <c r="I54" s="103" t="s">
        <v>31</v>
      </c>
      <c r="J54" s="31" t="str">
        <f>E21</f>
        <v>BENUTA PRO s.r.o.</v>
      </c>
      <c r="K54" s="34"/>
      <c r="L54" s="37"/>
    </row>
    <row r="55" spans="2:47" s="1" customFormat="1" ht="12.6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3" t="s">
        <v>35</v>
      </c>
      <c r="J55" s="31" t="str">
        <f>E24</f>
        <v>Ing. T. Pacola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93</v>
      </c>
      <c r="D57" s="129"/>
      <c r="E57" s="129"/>
      <c r="F57" s="129"/>
      <c r="G57" s="129"/>
      <c r="H57" s="129"/>
      <c r="I57" s="130"/>
      <c r="J57" s="131" t="s">
        <v>94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71</v>
      </c>
      <c r="D59" s="34"/>
      <c r="E59" s="34"/>
      <c r="F59" s="34"/>
      <c r="G59" s="34"/>
      <c r="H59" s="34"/>
      <c r="I59" s="102"/>
      <c r="J59" s="72">
        <f>J90</f>
        <v>0</v>
      </c>
      <c r="K59" s="34"/>
      <c r="L59" s="37"/>
      <c r="AU59" s="16" t="s">
        <v>95</v>
      </c>
    </row>
    <row r="60" spans="2:47" s="7" customFormat="1" ht="24.9" customHeight="1">
      <c r="B60" s="133"/>
      <c r="C60" s="134"/>
      <c r="D60" s="135" t="s">
        <v>96</v>
      </c>
      <c r="E60" s="136"/>
      <c r="F60" s="136"/>
      <c r="G60" s="136"/>
      <c r="H60" s="136"/>
      <c r="I60" s="137"/>
      <c r="J60" s="138">
        <f>J91</f>
        <v>0</v>
      </c>
      <c r="K60" s="134"/>
      <c r="L60" s="139"/>
    </row>
    <row r="61" spans="2:47" s="8" customFormat="1" ht="19.95" customHeight="1">
      <c r="B61" s="140"/>
      <c r="C61" s="141"/>
      <c r="D61" s="142" t="s">
        <v>100</v>
      </c>
      <c r="E61" s="143"/>
      <c r="F61" s="143"/>
      <c r="G61" s="143"/>
      <c r="H61" s="143"/>
      <c r="I61" s="144"/>
      <c r="J61" s="145">
        <f>J92</f>
        <v>0</v>
      </c>
      <c r="K61" s="141"/>
      <c r="L61" s="146"/>
    </row>
    <row r="62" spans="2:47" s="8" customFormat="1" ht="19.95" customHeight="1">
      <c r="B62" s="140"/>
      <c r="C62" s="141"/>
      <c r="D62" s="142" t="s">
        <v>101</v>
      </c>
      <c r="E62" s="143"/>
      <c r="F62" s="143"/>
      <c r="G62" s="143"/>
      <c r="H62" s="143"/>
      <c r="I62" s="144"/>
      <c r="J62" s="145">
        <f>J100</f>
        <v>0</v>
      </c>
      <c r="K62" s="141"/>
      <c r="L62" s="146"/>
    </row>
    <row r="63" spans="2:47" s="8" customFormat="1" ht="19.95" customHeight="1">
      <c r="B63" s="140"/>
      <c r="C63" s="141"/>
      <c r="D63" s="142" t="s">
        <v>102</v>
      </c>
      <c r="E63" s="143"/>
      <c r="F63" s="143"/>
      <c r="G63" s="143"/>
      <c r="H63" s="143"/>
      <c r="I63" s="144"/>
      <c r="J63" s="145">
        <f>J110</f>
        <v>0</v>
      </c>
      <c r="K63" s="141"/>
      <c r="L63" s="146"/>
    </row>
    <row r="64" spans="2:47" s="8" customFormat="1" ht="19.95" customHeight="1">
      <c r="B64" s="140"/>
      <c r="C64" s="141"/>
      <c r="D64" s="142" t="s">
        <v>103</v>
      </c>
      <c r="E64" s="143"/>
      <c r="F64" s="143"/>
      <c r="G64" s="143"/>
      <c r="H64" s="143"/>
      <c r="I64" s="144"/>
      <c r="J64" s="145">
        <f>J122</f>
        <v>0</v>
      </c>
      <c r="K64" s="141"/>
      <c r="L64" s="146"/>
    </row>
    <row r="65" spans="2:12" s="7" customFormat="1" ht="24.9" customHeight="1">
      <c r="B65" s="133"/>
      <c r="C65" s="134"/>
      <c r="D65" s="135" t="s">
        <v>104</v>
      </c>
      <c r="E65" s="136"/>
      <c r="F65" s="136"/>
      <c r="G65" s="136"/>
      <c r="H65" s="136"/>
      <c r="I65" s="137"/>
      <c r="J65" s="138">
        <f>J125</f>
        <v>0</v>
      </c>
      <c r="K65" s="134"/>
      <c r="L65" s="139"/>
    </row>
    <row r="66" spans="2:12" s="8" customFormat="1" ht="19.95" customHeight="1">
      <c r="B66" s="140"/>
      <c r="C66" s="141"/>
      <c r="D66" s="142" t="s">
        <v>105</v>
      </c>
      <c r="E66" s="143"/>
      <c r="F66" s="143"/>
      <c r="G66" s="143"/>
      <c r="H66" s="143"/>
      <c r="I66" s="144"/>
      <c r="J66" s="145">
        <f>J126</f>
        <v>0</v>
      </c>
      <c r="K66" s="141"/>
      <c r="L66" s="146"/>
    </row>
    <row r="67" spans="2:12" s="8" customFormat="1" ht="19.95" customHeight="1">
      <c r="B67" s="140"/>
      <c r="C67" s="141"/>
      <c r="D67" s="142" t="s">
        <v>109</v>
      </c>
      <c r="E67" s="143"/>
      <c r="F67" s="143"/>
      <c r="G67" s="143"/>
      <c r="H67" s="143"/>
      <c r="I67" s="144"/>
      <c r="J67" s="145">
        <f>J129</f>
        <v>0</v>
      </c>
      <c r="K67" s="141"/>
      <c r="L67" s="146"/>
    </row>
    <row r="68" spans="2:12" s="8" customFormat="1" ht="19.95" customHeight="1">
      <c r="B68" s="140"/>
      <c r="C68" s="141"/>
      <c r="D68" s="142" t="s">
        <v>112</v>
      </c>
      <c r="E68" s="143"/>
      <c r="F68" s="143"/>
      <c r="G68" s="143"/>
      <c r="H68" s="143"/>
      <c r="I68" s="144"/>
      <c r="J68" s="145">
        <f>J133</f>
        <v>0</v>
      </c>
      <c r="K68" s="141"/>
      <c r="L68" s="146"/>
    </row>
    <row r="69" spans="2:12" s="8" customFormat="1" ht="19.95" customHeight="1">
      <c r="B69" s="140"/>
      <c r="C69" s="141"/>
      <c r="D69" s="142" t="s">
        <v>905</v>
      </c>
      <c r="E69" s="143"/>
      <c r="F69" s="143"/>
      <c r="G69" s="143"/>
      <c r="H69" s="143"/>
      <c r="I69" s="144"/>
      <c r="J69" s="145">
        <f>J142</f>
        <v>0</v>
      </c>
      <c r="K69" s="141"/>
      <c r="L69" s="146"/>
    </row>
    <row r="70" spans="2:12" s="8" customFormat="1" ht="19.95" customHeight="1">
      <c r="B70" s="140"/>
      <c r="C70" s="141"/>
      <c r="D70" s="142" t="s">
        <v>114</v>
      </c>
      <c r="E70" s="143"/>
      <c r="F70" s="143"/>
      <c r="G70" s="143"/>
      <c r="H70" s="143"/>
      <c r="I70" s="144"/>
      <c r="J70" s="145">
        <f>J171</f>
        <v>0</v>
      </c>
      <c r="K70" s="141"/>
      <c r="L70" s="146"/>
    </row>
    <row r="71" spans="2:12" s="1" customFormat="1" ht="21.75" customHeight="1">
      <c r="B71" s="33"/>
      <c r="C71" s="34"/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6.9" customHeight="1">
      <c r="B72" s="45"/>
      <c r="C72" s="46"/>
      <c r="D72" s="46"/>
      <c r="E72" s="46"/>
      <c r="F72" s="46"/>
      <c r="G72" s="46"/>
      <c r="H72" s="46"/>
      <c r="I72" s="124"/>
      <c r="J72" s="46"/>
      <c r="K72" s="46"/>
      <c r="L72" s="37"/>
    </row>
    <row r="76" spans="2:12" s="1" customFormat="1" ht="6.9" customHeight="1">
      <c r="B76" s="47"/>
      <c r="C76" s="48"/>
      <c r="D76" s="48"/>
      <c r="E76" s="48"/>
      <c r="F76" s="48"/>
      <c r="G76" s="48"/>
      <c r="H76" s="48"/>
      <c r="I76" s="127"/>
      <c r="J76" s="48"/>
      <c r="K76" s="48"/>
      <c r="L76" s="37"/>
    </row>
    <row r="77" spans="2:12" s="1" customFormat="1" ht="24.9" customHeight="1">
      <c r="B77" s="33"/>
      <c r="C77" s="22" t="s">
        <v>115</v>
      </c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6.9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2" customHeight="1">
      <c r="B79" s="33"/>
      <c r="C79" s="28" t="s">
        <v>16</v>
      </c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14.4" customHeight="1">
      <c r="B80" s="33"/>
      <c r="C80" s="34"/>
      <c r="D80" s="34"/>
      <c r="E80" s="357" t="str">
        <f>E7</f>
        <v>Zateplení domů a oprava střech na ul. Jateční v Bohumíně - II., č. p. 152</v>
      </c>
      <c r="F80" s="358"/>
      <c r="G80" s="358"/>
      <c r="H80" s="358"/>
      <c r="I80" s="102"/>
      <c r="J80" s="34"/>
      <c r="K80" s="34"/>
      <c r="L80" s="37"/>
    </row>
    <row r="81" spans="2:65" s="1" customFormat="1" ht="12" customHeight="1">
      <c r="B81" s="33"/>
      <c r="C81" s="28" t="s">
        <v>90</v>
      </c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14.4" customHeight="1">
      <c r="B82" s="33"/>
      <c r="C82" s="34"/>
      <c r="D82" s="34"/>
      <c r="E82" s="330" t="str">
        <f>E9</f>
        <v>02 - Lodžie</v>
      </c>
      <c r="F82" s="329"/>
      <c r="G82" s="329"/>
      <c r="H82" s="329"/>
      <c r="I82" s="102"/>
      <c r="J82" s="34"/>
      <c r="K82" s="34"/>
      <c r="L82" s="37"/>
    </row>
    <row r="83" spans="2:65" s="1" customFormat="1" ht="6.9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5" s="1" customFormat="1" ht="12" customHeight="1">
      <c r="B84" s="33"/>
      <c r="C84" s="28" t="s">
        <v>21</v>
      </c>
      <c r="D84" s="34"/>
      <c r="E84" s="34"/>
      <c r="F84" s="26" t="str">
        <f>F12</f>
        <v>Bohumín</v>
      </c>
      <c r="G84" s="34"/>
      <c r="H84" s="34"/>
      <c r="I84" s="103" t="s">
        <v>23</v>
      </c>
      <c r="J84" s="54" t="str">
        <f>IF(J12="","",J12)</f>
        <v>14. 12. 2018</v>
      </c>
      <c r="K84" s="34"/>
      <c r="L84" s="37"/>
    </row>
    <row r="85" spans="2:65" s="1" customFormat="1" ht="6.9" customHeight="1">
      <c r="B85" s="33"/>
      <c r="C85" s="34"/>
      <c r="D85" s="34"/>
      <c r="E85" s="34"/>
      <c r="F85" s="34"/>
      <c r="G85" s="34"/>
      <c r="H85" s="34"/>
      <c r="I85" s="102"/>
      <c r="J85" s="34"/>
      <c r="K85" s="34"/>
      <c r="L85" s="37"/>
    </row>
    <row r="86" spans="2:65" s="1" customFormat="1" ht="12.6" customHeight="1">
      <c r="B86" s="33"/>
      <c r="C86" s="28" t="s">
        <v>25</v>
      </c>
      <c r="D86" s="34"/>
      <c r="E86" s="34"/>
      <c r="F86" s="26" t="str">
        <f>E15</f>
        <v>Město Bohumín</v>
      </c>
      <c r="G86" s="34"/>
      <c r="H86" s="34"/>
      <c r="I86" s="103" t="s">
        <v>31</v>
      </c>
      <c r="J86" s="31" t="str">
        <f>E21</f>
        <v>BENUTA PRO s.r.o.</v>
      </c>
      <c r="K86" s="34"/>
      <c r="L86" s="37"/>
    </row>
    <row r="87" spans="2:65" s="1" customFormat="1" ht="12.6" customHeight="1">
      <c r="B87" s="33"/>
      <c r="C87" s="28" t="s">
        <v>29</v>
      </c>
      <c r="D87" s="34"/>
      <c r="E87" s="34"/>
      <c r="F87" s="26" t="str">
        <f>IF(E18="","",E18)</f>
        <v>Vyplň údaj</v>
      </c>
      <c r="G87" s="34"/>
      <c r="H87" s="34"/>
      <c r="I87" s="103" t="s">
        <v>35</v>
      </c>
      <c r="J87" s="31" t="str">
        <f>E24</f>
        <v>Ing. T. Pacola</v>
      </c>
      <c r="K87" s="34"/>
      <c r="L87" s="37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102"/>
      <c r="J88" s="34"/>
      <c r="K88" s="34"/>
      <c r="L88" s="37"/>
    </row>
    <row r="89" spans="2:65" s="9" customFormat="1" ht="29.25" customHeight="1">
      <c r="B89" s="147"/>
      <c r="C89" s="148" t="s">
        <v>116</v>
      </c>
      <c r="D89" s="149" t="s">
        <v>58</v>
      </c>
      <c r="E89" s="149" t="s">
        <v>54</v>
      </c>
      <c r="F89" s="149" t="s">
        <v>55</v>
      </c>
      <c r="G89" s="149" t="s">
        <v>117</v>
      </c>
      <c r="H89" s="149" t="s">
        <v>118</v>
      </c>
      <c r="I89" s="150" t="s">
        <v>119</v>
      </c>
      <c r="J89" s="149" t="s">
        <v>94</v>
      </c>
      <c r="K89" s="151" t="s">
        <v>120</v>
      </c>
      <c r="L89" s="152"/>
      <c r="M89" s="63" t="s">
        <v>19</v>
      </c>
      <c r="N89" s="64" t="s">
        <v>43</v>
      </c>
      <c r="O89" s="64" t="s">
        <v>121</v>
      </c>
      <c r="P89" s="64" t="s">
        <v>122</v>
      </c>
      <c r="Q89" s="64" t="s">
        <v>123</v>
      </c>
      <c r="R89" s="64" t="s">
        <v>124</v>
      </c>
      <c r="S89" s="64" t="s">
        <v>125</v>
      </c>
      <c r="T89" s="65" t="s">
        <v>126</v>
      </c>
    </row>
    <row r="90" spans="2:65" s="1" customFormat="1" ht="22.8" customHeight="1">
      <c r="B90" s="33"/>
      <c r="C90" s="70" t="s">
        <v>127</v>
      </c>
      <c r="D90" s="34"/>
      <c r="E90" s="34"/>
      <c r="F90" s="34"/>
      <c r="G90" s="34"/>
      <c r="H90" s="34"/>
      <c r="I90" s="102"/>
      <c r="J90" s="153">
        <f>BK90</f>
        <v>0</v>
      </c>
      <c r="K90" s="34"/>
      <c r="L90" s="37"/>
      <c r="M90" s="66"/>
      <c r="N90" s="67"/>
      <c r="O90" s="67"/>
      <c r="P90" s="154">
        <f>P91+P125</f>
        <v>0</v>
      </c>
      <c r="Q90" s="67"/>
      <c r="R90" s="154">
        <f>R91+R125</f>
        <v>1.5773191499999999</v>
      </c>
      <c r="S90" s="67"/>
      <c r="T90" s="155">
        <f>T91+T125</f>
        <v>1.4419149999999998</v>
      </c>
      <c r="AT90" s="16" t="s">
        <v>72</v>
      </c>
      <c r="AU90" s="16" t="s">
        <v>95</v>
      </c>
      <c r="BK90" s="156">
        <f>BK91+BK125</f>
        <v>0</v>
      </c>
    </row>
    <row r="91" spans="2:65" s="10" customFormat="1" ht="25.95" customHeight="1">
      <c r="B91" s="157"/>
      <c r="C91" s="158"/>
      <c r="D91" s="159" t="s">
        <v>72</v>
      </c>
      <c r="E91" s="160" t="s">
        <v>128</v>
      </c>
      <c r="F91" s="160" t="s">
        <v>129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P92+P100+P110+P122</f>
        <v>0</v>
      </c>
      <c r="Q91" s="165"/>
      <c r="R91" s="166">
        <f>R92+R100+R110+R122</f>
        <v>1.0582825499999999</v>
      </c>
      <c r="S91" s="165"/>
      <c r="T91" s="167">
        <f>T92+T100+T110+T122</f>
        <v>1.3472549999999999</v>
      </c>
      <c r="AR91" s="168" t="s">
        <v>81</v>
      </c>
      <c r="AT91" s="169" t="s">
        <v>72</v>
      </c>
      <c r="AU91" s="169" t="s">
        <v>73</v>
      </c>
      <c r="AY91" s="168" t="s">
        <v>130</v>
      </c>
      <c r="BK91" s="170">
        <f>BK92+BK100+BK110+BK122</f>
        <v>0</v>
      </c>
    </row>
    <row r="92" spans="2:65" s="10" customFormat="1" ht="22.8" customHeight="1">
      <c r="B92" s="157"/>
      <c r="C92" s="158"/>
      <c r="D92" s="159" t="s">
        <v>72</v>
      </c>
      <c r="E92" s="171" t="s">
        <v>165</v>
      </c>
      <c r="F92" s="171" t="s">
        <v>199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SUM(P93:P99)</f>
        <v>0</v>
      </c>
      <c r="Q92" s="165"/>
      <c r="R92" s="166">
        <f>SUM(R93:R99)</f>
        <v>0.97671404999999989</v>
      </c>
      <c r="S92" s="165"/>
      <c r="T92" s="167">
        <f>SUM(T93:T99)</f>
        <v>0</v>
      </c>
      <c r="AR92" s="168" t="s">
        <v>81</v>
      </c>
      <c r="AT92" s="169" t="s">
        <v>72</v>
      </c>
      <c r="AU92" s="169" t="s">
        <v>81</v>
      </c>
      <c r="AY92" s="168" t="s">
        <v>130</v>
      </c>
      <c r="BK92" s="170">
        <f>SUM(BK93:BK99)</f>
        <v>0</v>
      </c>
    </row>
    <row r="93" spans="2:65" s="1" customFormat="1" ht="20.399999999999999" customHeight="1">
      <c r="B93" s="33"/>
      <c r="C93" s="173" t="s">
        <v>81</v>
      </c>
      <c r="D93" s="173" t="s">
        <v>132</v>
      </c>
      <c r="E93" s="174" t="s">
        <v>906</v>
      </c>
      <c r="F93" s="175" t="s">
        <v>907</v>
      </c>
      <c r="G93" s="176" t="s">
        <v>135</v>
      </c>
      <c r="H93" s="177">
        <v>9.1649999999999991</v>
      </c>
      <c r="I93" s="178"/>
      <c r="J93" s="179">
        <f>ROUND(I93*H93,2)</f>
        <v>0</v>
      </c>
      <c r="K93" s="175" t="s">
        <v>136</v>
      </c>
      <c r="L93" s="37"/>
      <c r="M93" s="180" t="s">
        <v>19</v>
      </c>
      <c r="N93" s="181" t="s">
        <v>45</v>
      </c>
      <c r="O93" s="59"/>
      <c r="P93" s="182">
        <f>O93*H93</f>
        <v>0</v>
      </c>
      <c r="Q93" s="182">
        <v>0.105</v>
      </c>
      <c r="R93" s="182">
        <f>Q93*H93</f>
        <v>0.96232499999999987</v>
      </c>
      <c r="S93" s="182">
        <v>0</v>
      </c>
      <c r="T93" s="183">
        <f>S93*H93</f>
        <v>0</v>
      </c>
      <c r="AR93" s="16" t="s">
        <v>137</v>
      </c>
      <c r="AT93" s="16" t="s">
        <v>132</v>
      </c>
      <c r="AU93" s="16" t="s">
        <v>138</v>
      </c>
      <c r="AY93" s="16" t="s">
        <v>130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138</v>
      </c>
      <c r="BK93" s="184">
        <f>ROUND(I93*H93,2)</f>
        <v>0</v>
      </c>
      <c r="BL93" s="16" t="s">
        <v>137</v>
      </c>
      <c r="BM93" s="16" t="s">
        <v>908</v>
      </c>
    </row>
    <row r="94" spans="2:65" s="1" customFormat="1" ht="10.199999999999999">
      <c r="B94" s="33"/>
      <c r="C94" s="34"/>
      <c r="D94" s="185" t="s">
        <v>140</v>
      </c>
      <c r="E94" s="34"/>
      <c r="F94" s="186" t="s">
        <v>909</v>
      </c>
      <c r="G94" s="34"/>
      <c r="H94" s="34"/>
      <c r="I94" s="102"/>
      <c r="J94" s="34"/>
      <c r="K94" s="34"/>
      <c r="L94" s="37"/>
      <c r="M94" s="187"/>
      <c r="N94" s="59"/>
      <c r="O94" s="59"/>
      <c r="P94" s="59"/>
      <c r="Q94" s="59"/>
      <c r="R94" s="59"/>
      <c r="S94" s="59"/>
      <c r="T94" s="60"/>
      <c r="AT94" s="16" t="s">
        <v>140</v>
      </c>
      <c r="AU94" s="16" t="s">
        <v>138</v>
      </c>
    </row>
    <row r="95" spans="2:65" s="11" customFormat="1" ht="10.199999999999999">
      <c r="B95" s="188"/>
      <c r="C95" s="189"/>
      <c r="D95" s="185" t="s">
        <v>142</v>
      </c>
      <c r="E95" s="190" t="s">
        <v>19</v>
      </c>
      <c r="F95" s="191" t="s">
        <v>910</v>
      </c>
      <c r="G95" s="189"/>
      <c r="H95" s="192">
        <v>9.1649999999999991</v>
      </c>
      <c r="I95" s="193"/>
      <c r="J95" s="189"/>
      <c r="K95" s="189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142</v>
      </c>
      <c r="AU95" s="198" t="s">
        <v>138</v>
      </c>
      <c r="AV95" s="11" t="s">
        <v>138</v>
      </c>
      <c r="AW95" s="11" t="s">
        <v>34</v>
      </c>
      <c r="AX95" s="11" t="s">
        <v>81</v>
      </c>
      <c r="AY95" s="198" t="s">
        <v>130</v>
      </c>
    </row>
    <row r="96" spans="2:65" s="1" customFormat="1" ht="20.399999999999999" customHeight="1">
      <c r="B96" s="33"/>
      <c r="C96" s="173" t="s">
        <v>138</v>
      </c>
      <c r="D96" s="173" t="s">
        <v>132</v>
      </c>
      <c r="E96" s="174" t="s">
        <v>911</v>
      </c>
      <c r="F96" s="175" t="s">
        <v>912</v>
      </c>
      <c r="G96" s="176" t="s">
        <v>135</v>
      </c>
      <c r="H96" s="177">
        <v>9.1649999999999991</v>
      </c>
      <c r="I96" s="178"/>
      <c r="J96" s="179">
        <f>ROUND(I96*H96,2)</f>
        <v>0</v>
      </c>
      <c r="K96" s="175" t="s">
        <v>136</v>
      </c>
      <c r="L96" s="37"/>
      <c r="M96" s="180" t="s">
        <v>19</v>
      </c>
      <c r="N96" s="181" t="s">
        <v>45</v>
      </c>
      <c r="O96" s="59"/>
      <c r="P96" s="182">
        <f>O96*H96</f>
        <v>0</v>
      </c>
      <c r="Q96" s="182">
        <v>1E-3</v>
      </c>
      <c r="R96" s="182">
        <f>Q96*H96</f>
        <v>9.1649999999999995E-3</v>
      </c>
      <c r="S96" s="182">
        <v>0</v>
      </c>
      <c r="T96" s="183">
        <f>S96*H96</f>
        <v>0</v>
      </c>
      <c r="AR96" s="16" t="s">
        <v>137</v>
      </c>
      <c r="AT96" s="16" t="s">
        <v>132</v>
      </c>
      <c r="AU96" s="16" t="s">
        <v>138</v>
      </c>
      <c r="AY96" s="16" t="s">
        <v>130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138</v>
      </c>
      <c r="BK96" s="184">
        <f>ROUND(I96*H96,2)</f>
        <v>0</v>
      </c>
      <c r="BL96" s="16" t="s">
        <v>137</v>
      </c>
      <c r="BM96" s="16" t="s">
        <v>913</v>
      </c>
    </row>
    <row r="97" spans="2:65" s="1" customFormat="1" ht="10.199999999999999">
      <c r="B97" s="33"/>
      <c r="C97" s="34"/>
      <c r="D97" s="185" t="s">
        <v>140</v>
      </c>
      <c r="E97" s="34"/>
      <c r="F97" s="186" t="s">
        <v>914</v>
      </c>
      <c r="G97" s="34"/>
      <c r="H97" s="34"/>
      <c r="I97" s="102"/>
      <c r="J97" s="34"/>
      <c r="K97" s="34"/>
      <c r="L97" s="37"/>
      <c r="M97" s="187"/>
      <c r="N97" s="59"/>
      <c r="O97" s="59"/>
      <c r="P97" s="59"/>
      <c r="Q97" s="59"/>
      <c r="R97" s="59"/>
      <c r="S97" s="59"/>
      <c r="T97" s="60"/>
      <c r="AT97" s="16" t="s">
        <v>140</v>
      </c>
      <c r="AU97" s="16" t="s">
        <v>138</v>
      </c>
    </row>
    <row r="98" spans="2:65" s="1" customFormat="1" ht="20.399999999999999" customHeight="1">
      <c r="B98" s="33"/>
      <c r="C98" s="173" t="s">
        <v>150</v>
      </c>
      <c r="D98" s="173" t="s">
        <v>132</v>
      </c>
      <c r="E98" s="174" t="s">
        <v>915</v>
      </c>
      <c r="F98" s="175" t="s">
        <v>916</v>
      </c>
      <c r="G98" s="176" t="s">
        <v>135</v>
      </c>
      <c r="H98" s="177">
        <v>9.1649999999999991</v>
      </c>
      <c r="I98" s="178"/>
      <c r="J98" s="179">
        <f>ROUND(I98*H98,2)</f>
        <v>0</v>
      </c>
      <c r="K98" s="175" t="s">
        <v>136</v>
      </c>
      <c r="L98" s="37"/>
      <c r="M98" s="180" t="s">
        <v>19</v>
      </c>
      <c r="N98" s="181" t="s">
        <v>45</v>
      </c>
      <c r="O98" s="59"/>
      <c r="P98" s="182">
        <f>O98*H98</f>
        <v>0</v>
      </c>
      <c r="Q98" s="182">
        <v>5.6999999999999998E-4</v>
      </c>
      <c r="R98" s="182">
        <f>Q98*H98</f>
        <v>5.2240499999999992E-3</v>
      </c>
      <c r="S98" s="182">
        <v>0</v>
      </c>
      <c r="T98" s="183">
        <f>S98*H98</f>
        <v>0</v>
      </c>
      <c r="AR98" s="16" t="s">
        <v>137</v>
      </c>
      <c r="AT98" s="16" t="s">
        <v>132</v>
      </c>
      <c r="AU98" s="16" t="s">
        <v>138</v>
      </c>
      <c r="AY98" s="16" t="s">
        <v>130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138</v>
      </c>
      <c r="BK98" s="184">
        <f>ROUND(I98*H98,2)</f>
        <v>0</v>
      </c>
      <c r="BL98" s="16" t="s">
        <v>137</v>
      </c>
      <c r="BM98" s="16" t="s">
        <v>917</v>
      </c>
    </row>
    <row r="99" spans="2:65" s="1" customFormat="1" ht="10.199999999999999">
      <c r="B99" s="33"/>
      <c r="C99" s="34"/>
      <c r="D99" s="185" t="s">
        <v>140</v>
      </c>
      <c r="E99" s="34"/>
      <c r="F99" s="186" t="s">
        <v>918</v>
      </c>
      <c r="G99" s="34"/>
      <c r="H99" s="34"/>
      <c r="I99" s="102"/>
      <c r="J99" s="34"/>
      <c r="K99" s="34"/>
      <c r="L99" s="37"/>
      <c r="M99" s="187"/>
      <c r="N99" s="59"/>
      <c r="O99" s="59"/>
      <c r="P99" s="59"/>
      <c r="Q99" s="59"/>
      <c r="R99" s="59"/>
      <c r="S99" s="59"/>
      <c r="T99" s="60"/>
      <c r="AT99" s="16" t="s">
        <v>140</v>
      </c>
      <c r="AU99" s="16" t="s">
        <v>138</v>
      </c>
    </row>
    <row r="100" spans="2:65" s="10" customFormat="1" ht="22.8" customHeight="1">
      <c r="B100" s="157"/>
      <c r="C100" s="158"/>
      <c r="D100" s="159" t="s">
        <v>72</v>
      </c>
      <c r="E100" s="171" t="s">
        <v>182</v>
      </c>
      <c r="F100" s="171" t="s">
        <v>410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SUM(P101:P109)</f>
        <v>0</v>
      </c>
      <c r="Q100" s="165"/>
      <c r="R100" s="166">
        <f>SUM(R101:R109)</f>
        <v>8.1568499999999988E-2</v>
      </c>
      <c r="S100" s="165"/>
      <c r="T100" s="167">
        <f>SUM(T101:T109)</f>
        <v>1.3472549999999999</v>
      </c>
      <c r="AR100" s="168" t="s">
        <v>81</v>
      </c>
      <c r="AT100" s="169" t="s">
        <v>72</v>
      </c>
      <c r="AU100" s="169" t="s">
        <v>81</v>
      </c>
      <c r="AY100" s="168" t="s">
        <v>130</v>
      </c>
      <c r="BK100" s="170">
        <f>SUM(BK101:BK109)</f>
        <v>0</v>
      </c>
    </row>
    <row r="101" spans="2:65" s="1" customFormat="1" ht="20.399999999999999" customHeight="1">
      <c r="B101" s="33"/>
      <c r="C101" s="173" t="s">
        <v>137</v>
      </c>
      <c r="D101" s="173" t="s">
        <v>132</v>
      </c>
      <c r="E101" s="174" t="s">
        <v>919</v>
      </c>
      <c r="F101" s="175" t="s">
        <v>920</v>
      </c>
      <c r="G101" s="176" t="s">
        <v>135</v>
      </c>
      <c r="H101" s="177">
        <v>9.1649999999999991</v>
      </c>
      <c r="I101" s="178"/>
      <c r="J101" s="179">
        <f>ROUND(I101*H101,2)</f>
        <v>0</v>
      </c>
      <c r="K101" s="175" t="s">
        <v>136</v>
      </c>
      <c r="L101" s="37"/>
      <c r="M101" s="180" t="s">
        <v>19</v>
      </c>
      <c r="N101" s="181" t="s">
        <v>45</v>
      </c>
      <c r="O101" s="59"/>
      <c r="P101" s="182">
        <f>O101*H101</f>
        <v>0</v>
      </c>
      <c r="Q101" s="182">
        <v>0</v>
      </c>
      <c r="R101" s="182">
        <f>Q101*H101</f>
        <v>0</v>
      </c>
      <c r="S101" s="182">
        <v>0.09</v>
      </c>
      <c r="T101" s="183">
        <f>S101*H101</f>
        <v>0.82484999999999986</v>
      </c>
      <c r="AR101" s="16" t="s">
        <v>137</v>
      </c>
      <c r="AT101" s="16" t="s">
        <v>132</v>
      </c>
      <c r="AU101" s="16" t="s">
        <v>138</v>
      </c>
      <c r="AY101" s="16" t="s">
        <v>130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138</v>
      </c>
      <c r="BK101" s="184">
        <f>ROUND(I101*H101,2)</f>
        <v>0</v>
      </c>
      <c r="BL101" s="16" t="s">
        <v>137</v>
      </c>
      <c r="BM101" s="16" t="s">
        <v>921</v>
      </c>
    </row>
    <row r="102" spans="2:65" s="1" customFormat="1" ht="10.199999999999999">
      <c r="B102" s="33"/>
      <c r="C102" s="34"/>
      <c r="D102" s="185" t="s">
        <v>140</v>
      </c>
      <c r="E102" s="34"/>
      <c r="F102" s="186" t="s">
        <v>922</v>
      </c>
      <c r="G102" s="34"/>
      <c r="H102" s="34"/>
      <c r="I102" s="102"/>
      <c r="J102" s="34"/>
      <c r="K102" s="34"/>
      <c r="L102" s="37"/>
      <c r="M102" s="187"/>
      <c r="N102" s="59"/>
      <c r="O102" s="59"/>
      <c r="P102" s="59"/>
      <c r="Q102" s="59"/>
      <c r="R102" s="59"/>
      <c r="S102" s="59"/>
      <c r="T102" s="60"/>
      <c r="AT102" s="16" t="s">
        <v>140</v>
      </c>
      <c r="AU102" s="16" t="s">
        <v>138</v>
      </c>
    </row>
    <row r="103" spans="2:65" s="1" customFormat="1" ht="20.399999999999999" customHeight="1">
      <c r="B103" s="33"/>
      <c r="C103" s="173" t="s">
        <v>159</v>
      </c>
      <c r="D103" s="173" t="s">
        <v>132</v>
      </c>
      <c r="E103" s="174" t="s">
        <v>923</v>
      </c>
      <c r="F103" s="175" t="s">
        <v>924</v>
      </c>
      <c r="G103" s="176" t="s">
        <v>135</v>
      </c>
      <c r="H103" s="177">
        <v>9.1649999999999991</v>
      </c>
      <c r="I103" s="178"/>
      <c r="J103" s="179">
        <f>ROUND(I103*H103,2)</f>
        <v>0</v>
      </c>
      <c r="K103" s="175" t="s">
        <v>136</v>
      </c>
      <c r="L103" s="37"/>
      <c r="M103" s="180" t="s">
        <v>19</v>
      </c>
      <c r="N103" s="181" t="s">
        <v>45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5.7000000000000002E-2</v>
      </c>
      <c r="T103" s="183">
        <f>S103*H103</f>
        <v>0.52240500000000001</v>
      </c>
      <c r="AR103" s="16" t="s">
        <v>137</v>
      </c>
      <c r="AT103" s="16" t="s">
        <v>132</v>
      </c>
      <c r="AU103" s="16" t="s">
        <v>138</v>
      </c>
      <c r="AY103" s="16" t="s">
        <v>130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138</v>
      </c>
      <c r="BK103" s="184">
        <f>ROUND(I103*H103,2)</f>
        <v>0</v>
      </c>
      <c r="BL103" s="16" t="s">
        <v>137</v>
      </c>
      <c r="BM103" s="16" t="s">
        <v>925</v>
      </c>
    </row>
    <row r="104" spans="2:65" s="1" customFormat="1" ht="19.2">
      <c r="B104" s="33"/>
      <c r="C104" s="34"/>
      <c r="D104" s="185" t="s">
        <v>140</v>
      </c>
      <c r="E104" s="34"/>
      <c r="F104" s="186" t="s">
        <v>926</v>
      </c>
      <c r="G104" s="34"/>
      <c r="H104" s="34"/>
      <c r="I104" s="102"/>
      <c r="J104" s="34"/>
      <c r="K104" s="34"/>
      <c r="L104" s="37"/>
      <c r="M104" s="187"/>
      <c r="N104" s="59"/>
      <c r="O104" s="59"/>
      <c r="P104" s="59"/>
      <c r="Q104" s="59"/>
      <c r="R104" s="59"/>
      <c r="S104" s="59"/>
      <c r="T104" s="60"/>
      <c r="AT104" s="16" t="s">
        <v>140</v>
      </c>
      <c r="AU104" s="16" t="s">
        <v>138</v>
      </c>
    </row>
    <row r="105" spans="2:65" s="11" customFormat="1" ht="10.199999999999999">
      <c r="B105" s="188"/>
      <c r="C105" s="189"/>
      <c r="D105" s="185" t="s">
        <v>142</v>
      </c>
      <c r="E105" s="190" t="s">
        <v>19</v>
      </c>
      <c r="F105" s="191" t="s">
        <v>910</v>
      </c>
      <c r="G105" s="189"/>
      <c r="H105" s="192">
        <v>9.1649999999999991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142</v>
      </c>
      <c r="AU105" s="198" t="s">
        <v>138</v>
      </c>
      <c r="AV105" s="11" t="s">
        <v>138</v>
      </c>
      <c r="AW105" s="11" t="s">
        <v>34</v>
      </c>
      <c r="AX105" s="11" t="s">
        <v>81</v>
      </c>
      <c r="AY105" s="198" t="s">
        <v>130</v>
      </c>
    </row>
    <row r="106" spans="2:65" s="1" customFormat="1" ht="20.399999999999999" customHeight="1">
      <c r="B106" s="33"/>
      <c r="C106" s="173" t="s">
        <v>165</v>
      </c>
      <c r="D106" s="173" t="s">
        <v>132</v>
      </c>
      <c r="E106" s="174" t="s">
        <v>927</v>
      </c>
      <c r="F106" s="175" t="s">
        <v>928</v>
      </c>
      <c r="G106" s="176" t="s">
        <v>135</v>
      </c>
      <c r="H106" s="177">
        <v>9.1649999999999991</v>
      </c>
      <c r="I106" s="178"/>
      <c r="J106" s="179">
        <f>ROUND(I106*H106,2)</f>
        <v>0</v>
      </c>
      <c r="K106" s="175" t="s">
        <v>136</v>
      </c>
      <c r="L106" s="37"/>
      <c r="M106" s="180" t="s">
        <v>19</v>
      </c>
      <c r="N106" s="181" t="s">
        <v>45</v>
      </c>
      <c r="O106" s="59"/>
      <c r="P106" s="182">
        <f>O106*H106</f>
        <v>0</v>
      </c>
      <c r="Q106" s="182">
        <v>8.8999999999999999E-3</v>
      </c>
      <c r="R106" s="182">
        <f>Q106*H106</f>
        <v>8.1568499999999988E-2</v>
      </c>
      <c r="S106" s="182">
        <v>0</v>
      </c>
      <c r="T106" s="183">
        <f>S106*H106</f>
        <v>0</v>
      </c>
      <c r="AR106" s="16" t="s">
        <v>137</v>
      </c>
      <c r="AT106" s="16" t="s">
        <v>132</v>
      </c>
      <c r="AU106" s="16" t="s">
        <v>138</v>
      </c>
      <c r="AY106" s="16" t="s">
        <v>130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138</v>
      </c>
      <c r="BK106" s="184">
        <f>ROUND(I106*H106,2)</f>
        <v>0</v>
      </c>
      <c r="BL106" s="16" t="s">
        <v>137</v>
      </c>
      <c r="BM106" s="16" t="s">
        <v>929</v>
      </c>
    </row>
    <row r="107" spans="2:65" s="1" customFormat="1" ht="10.199999999999999">
      <c r="B107" s="33"/>
      <c r="C107" s="34"/>
      <c r="D107" s="185" t="s">
        <v>140</v>
      </c>
      <c r="E107" s="34"/>
      <c r="F107" s="186" t="s">
        <v>930</v>
      </c>
      <c r="G107" s="34"/>
      <c r="H107" s="34"/>
      <c r="I107" s="102"/>
      <c r="J107" s="34"/>
      <c r="K107" s="34"/>
      <c r="L107" s="37"/>
      <c r="M107" s="187"/>
      <c r="N107" s="59"/>
      <c r="O107" s="59"/>
      <c r="P107" s="59"/>
      <c r="Q107" s="59"/>
      <c r="R107" s="59"/>
      <c r="S107" s="59"/>
      <c r="T107" s="60"/>
      <c r="AT107" s="16" t="s">
        <v>140</v>
      </c>
      <c r="AU107" s="16" t="s">
        <v>138</v>
      </c>
    </row>
    <row r="108" spans="2:65" s="1" customFormat="1" ht="20.399999999999999" customHeight="1">
      <c r="B108" s="33"/>
      <c r="C108" s="173" t="s">
        <v>174</v>
      </c>
      <c r="D108" s="173" t="s">
        <v>132</v>
      </c>
      <c r="E108" s="174" t="s">
        <v>931</v>
      </c>
      <c r="F108" s="175" t="s">
        <v>932</v>
      </c>
      <c r="G108" s="176" t="s">
        <v>135</v>
      </c>
      <c r="H108" s="177">
        <v>9.1649999999999991</v>
      </c>
      <c r="I108" s="178"/>
      <c r="J108" s="179">
        <f>ROUND(I108*H108,2)</f>
        <v>0</v>
      </c>
      <c r="K108" s="175" t="s">
        <v>136</v>
      </c>
      <c r="L108" s="37"/>
      <c r="M108" s="180" t="s">
        <v>19</v>
      </c>
      <c r="N108" s="181" t="s">
        <v>45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6" t="s">
        <v>137</v>
      </c>
      <c r="AT108" s="16" t="s">
        <v>132</v>
      </c>
      <c r="AU108" s="16" t="s">
        <v>138</v>
      </c>
      <c r="AY108" s="16" t="s">
        <v>130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138</v>
      </c>
      <c r="BK108" s="184">
        <f>ROUND(I108*H108,2)</f>
        <v>0</v>
      </c>
      <c r="BL108" s="16" t="s">
        <v>137</v>
      </c>
      <c r="BM108" s="16" t="s">
        <v>933</v>
      </c>
    </row>
    <row r="109" spans="2:65" s="1" customFormat="1" ht="10.199999999999999">
      <c r="B109" s="33"/>
      <c r="C109" s="34"/>
      <c r="D109" s="185" t="s">
        <v>140</v>
      </c>
      <c r="E109" s="34"/>
      <c r="F109" s="186" t="s">
        <v>934</v>
      </c>
      <c r="G109" s="34"/>
      <c r="H109" s="34"/>
      <c r="I109" s="102"/>
      <c r="J109" s="34"/>
      <c r="K109" s="34"/>
      <c r="L109" s="37"/>
      <c r="M109" s="187"/>
      <c r="N109" s="59"/>
      <c r="O109" s="59"/>
      <c r="P109" s="59"/>
      <c r="Q109" s="59"/>
      <c r="R109" s="59"/>
      <c r="S109" s="59"/>
      <c r="T109" s="60"/>
      <c r="AT109" s="16" t="s">
        <v>140</v>
      </c>
      <c r="AU109" s="16" t="s">
        <v>138</v>
      </c>
    </row>
    <row r="110" spans="2:65" s="10" customFormat="1" ht="22.8" customHeight="1">
      <c r="B110" s="157"/>
      <c r="C110" s="158"/>
      <c r="D110" s="159" t="s">
        <v>72</v>
      </c>
      <c r="E110" s="171" t="s">
        <v>523</v>
      </c>
      <c r="F110" s="171" t="s">
        <v>524</v>
      </c>
      <c r="G110" s="158"/>
      <c r="H110" s="158"/>
      <c r="I110" s="161"/>
      <c r="J110" s="172">
        <f>BK110</f>
        <v>0</v>
      </c>
      <c r="K110" s="158"/>
      <c r="L110" s="163"/>
      <c r="M110" s="164"/>
      <c r="N110" s="165"/>
      <c r="O110" s="165"/>
      <c r="P110" s="166">
        <f>SUM(P111:P121)</f>
        <v>0</v>
      </c>
      <c r="Q110" s="165"/>
      <c r="R110" s="166">
        <f>SUM(R111:R121)</f>
        <v>0</v>
      </c>
      <c r="S110" s="165"/>
      <c r="T110" s="167">
        <f>SUM(T111:T121)</f>
        <v>0</v>
      </c>
      <c r="AR110" s="168" t="s">
        <v>81</v>
      </c>
      <c r="AT110" s="169" t="s">
        <v>72</v>
      </c>
      <c r="AU110" s="169" t="s">
        <v>81</v>
      </c>
      <c r="AY110" s="168" t="s">
        <v>130</v>
      </c>
      <c r="BK110" s="170">
        <f>SUM(BK111:BK121)</f>
        <v>0</v>
      </c>
    </row>
    <row r="111" spans="2:65" s="1" customFormat="1" ht="20.399999999999999" customHeight="1">
      <c r="B111" s="33"/>
      <c r="C111" s="173" t="s">
        <v>170</v>
      </c>
      <c r="D111" s="173" t="s">
        <v>132</v>
      </c>
      <c r="E111" s="174" t="s">
        <v>526</v>
      </c>
      <c r="F111" s="175" t="s">
        <v>527</v>
      </c>
      <c r="G111" s="176" t="s">
        <v>185</v>
      </c>
      <c r="H111" s="177">
        <v>1.4419999999999999</v>
      </c>
      <c r="I111" s="178"/>
      <c r="J111" s="179">
        <f>ROUND(I111*H111,2)</f>
        <v>0</v>
      </c>
      <c r="K111" s="175" t="s">
        <v>136</v>
      </c>
      <c r="L111" s="37"/>
      <c r="M111" s="180" t="s">
        <v>19</v>
      </c>
      <c r="N111" s="181" t="s">
        <v>45</v>
      </c>
      <c r="O111" s="59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6" t="s">
        <v>137</v>
      </c>
      <c r="AT111" s="16" t="s">
        <v>132</v>
      </c>
      <c r="AU111" s="16" t="s">
        <v>138</v>
      </c>
      <c r="AY111" s="16" t="s">
        <v>130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138</v>
      </c>
      <c r="BK111" s="184">
        <f>ROUND(I111*H111,2)</f>
        <v>0</v>
      </c>
      <c r="BL111" s="16" t="s">
        <v>137</v>
      </c>
      <c r="BM111" s="16" t="s">
        <v>935</v>
      </c>
    </row>
    <row r="112" spans="2:65" s="1" customFormat="1" ht="19.2">
      <c r="B112" s="33"/>
      <c r="C112" s="34"/>
      <c r="D112" s="185" t="s">
        <v>140</v>
      </c>
      <c r="E112" s="34"/>
      <c r="F112" s="186" t="s">
        <v>529</v>
      </c>
      <c r="G112" s="34"/>
      <c r="H112" s="34"/>
      <c r="I112" s="102"/>
      <c r="J112" s="34"/>
      <c r="K112" s="34"/>
      <c r="L112" s="37"/>
      <c r="M112" s="187"/>
      <c r="N112" s="59"/>
      <c r="O112" s="59"/>
      <c r="P112" s="59"/>
      <c r="Q112" s="59"/>
      <c r="R112" s="59"/>
      <c r="S112" s="59"/>
      <c r="T112" s="60"/>
      <c r="AT112" s="16" t="s">
        <v>140</v>
      </c>
      <c r="AU112" s="16" t="s">
        <v>138</v>
      </c>
    </row>
    <row r="113" spans="2:65" s="1" customFormat="1" ht="20.399999999999999" customHeight="1">
      <c r="B113" s="33"/>
      <c r="C113" s="173" t="s">
        <v>182</v>
      </c>
      <c r="D113" s="173" t="s">
        <v>132</v>
      </c>
      <c r="E113" s="174" t="s">
        <v>531</v>
      </c>
      <c r="F113" s="175" t="s">
        <v>532</v>
      </c>
      <c r="G113" s="176" t="s">
        <v>185</v>
      </c>
      <c r="H113" s="177">
        <v>1.4419999999999999</v>
      </c>
      <c r="I113" s="178"/>
      <c r="J113" s="179">
        <f>ROUND(I113*H113,2)</f>
        <v>0</v>
      </c>
      <c r="K113" s="175" t="s">
        <v>136</v>
      </c>
      <c r="L113" s="37"/>
      <c r="M113" s="180" t="s">
        <v>19</v>
      </c>
      <c r="N113" s="181" t="s">
        <v>45</v>
      </c>
      <c r="O113" s="59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6" t="s">
        <v>137</v>
      </c>
      <c r="AT113" s="16" t="s">
        <v>132</v>
      </c>
      <c r="AU113" s="16" t="s">
        <v>138</v>
      </c>
      <c r="AY113" s="16" t="s">
        <v>130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138</v>
      </c>
      <c r="BK113" s="184">
        <f>ROUND(I113*H113,2)</f>
        <v>0</v>
      </c>
      <c r="BL113" s="16" t="s">
        <v>137</v>
      </c>
      <c r="BM113" s="16" t="s">
        <v>936</v>
      </c>
    </row>
    <row r="114" spans="2:65" s="1" customFormat="1" ht="19.2">
      <c r="B114" s="33"/>
      <c r="C114" s="34"/>
      <c r="D114" s="185" t="s">
        <v>140</v>
      </c>
      <c r="E114" s="34"/>
      <c r="F114" s="186" t="s">
        <v>534</v>
      </c>
      <c r="G114" s="34"/>
      <c r="H114" s="34"/>
      <c r="I114" s="102"/>
      <c r="J114" s="34"/>
      <c r="K114" s="34"/>
      <c r="L114" s="37"/>
      <c r="M114" s="187"/>
      <c r="N114" s="59"/>
      <c r="O114" s="59"/>
      <c r="P114" s="59"/>
      <c r="Q114" s="59"/>
      <c r="R114" s="59"/>
      <c r="S114" s="59"/>
      <c r="T114" s="60"/>
      <c r="AT114" s="16" t="s">
        <v>140</v>
      </c>
      <c r="AU114" s="16" t="s">
        <v>138</v>
      </c>
    </row>
    <row r="115" spans="2:65" s="1" customFormat="1" ht="20.399999999999999" customHeight="1">
      <c r="B115" s="33"/>
      <c r="C115" s="173" t="s">
        <v>189</v>
      </c>
      <c r="D115" s="173" t="s">
        <v>132</v>
      </c>
      <c r="E115" s="174" t="s">
        <v>536</v>
      </c>
      <c r="F115" s="175" t="s">
        <v>537</v>
      </c>
      <c r="G115" s="176" t="s">
        <v>185</v>
      </c>
      <c r="H115" s="177">
        <v>1.4419999999999999</v>
      </c>
      <c r="I115" s="178"/>
      <c r="J115" s="179">
        <f>ROUND(I115*H115,2)</f>
        <v>0</v>
      </c>
      <c r="K115" s="175" t="s">
        <v>136</v>
      </c>
      <c r="L115" s="37"/>
      <c r="M115" s="180" t="s">
        <v>19</v>
      </c>
      <c r="N115" s="181" t="s">
        <v>45</v>
      </c>
      <c r="O115" s="59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6" t="s">
        <v>137</v>
      </c>
      <c r="AT115" s="16" t="s">
        <v>132</v>
      </c>
      <c r="AU115" s="16" t="s">
        <v>138</v>
      </c>
      <c r="AY115" s="16" t="s">
        <v>130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138</v>
      </c>
      <c r="BK115" s="184">
        <f>ROUND(I115*H115,2)</f>
        <v>0</v>
      </c>
      <c r="BL115" s="16" t="s">
        <v>137</v>
      </c>
      <c r="BM115" s="16" t="s">
        <v>937</v>
      </c>
    </row>
    <row r="116" spans="2:65" s="1" customFormat="1" ht="10.199999999999999">
      <c r="B116" s="33"/>
      <c r="C116" s="34"/>
      <c r="D116" s="185" t="s">
        <v>140</v>
      </c>
      <c r="E116" s="34"/>
      <c r="F116" s="186" t="s">
        <v>539</v>
      </c>
      <c r="G116" s="34"/>
      <c r="H116" s="34"/>
      <c r="I116" s="102"/>
      <c r="J116" s="34"/>
      <c r="K116" s="34"/>
      <c r="L116" s="37"/>
      <c r="M116" s="187"/>
      <c r="N116" s="59"/>
      <c r="O116" s="59"/>
      <c r="P116" s="59"/>
      <c r="Q116" s="59"/>
      <c r="R116" s="59"/>
      <c r="S116" s="59"/>
      <c r="T116" s="60"/>
      <c r="AT116" s="16" t="s">
        <v>140</v>
      </c>
      <c r="AU116" s="16" t="s">
        <v>138</v>
      </c>
    </row>
    <row r="117" spans="2:65" s="1" customFormat="1" ht="20.399999999999999" customHeight="1">
      <c r="B117" s="33"/>
      <c r="C117" s="173" t="s">
        <v>194</v>
      </c>
      <c r="D117" s="173" t="s">
        <v>132</v>
      </c>
      <c r="E117" s="174" t="s">
        <v>541</v>
      </c>
      <c r="F117" s="175" t="s">
        <v>542</v>
      </c>
      <c r="G117" s="176" t="s">
        <v>185</v>
      </c>
      <c r="H117" s="177">
        <v>7.21</v>
      </c>
      <c r="I117" s="178"/>
      <c r="J117" s="179">
        <f>ROUND(I117*H117,2)</f>
        <v>0</v>
      </c>
      <c r="K117" s="175" t="s">
        <v>543</v>
      </c>
      <c r="L117" s="37"/>
      <c r="M117" s="180" t="s">
        <v>19</v>
      </c>
      <c r="N117" s="181" t="s">
        <v>45</v>
      </c>
      <c r="O117" s="59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6" t="s">
        <v>137</v>
      </c>
      <c r="AT117" s="16" t="s">
        <v>132</v>
      </c>
      <c r="AU117" s="16" t="s">
        <v>138</v>
      </c>
      <c r="AY117" s="16" t="s">
        <v>130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138</v>
      </c>
      <c r="BK117" s="184">
        <f>ROUND(I117*H117,2)</f>
        <v>0</v>
      </c>
      <c r="BL117" s="16" t="s">
        <v>137</v>
      </c>
      <c r="BM117" s="16" t="s">
        <v>938</v>
      </c>
    </row>
    <row r="118" spans="2:65" s="1" customFormat="1" ht="19.2">
      <c r="B118" s="33"/>
      <c r="C118" s="34"/>
      <c r="D118" s="185" t="s">
        <v>140</v>
      </c>
      <c r="E118" s="34"/>
      <c r="F118" s="186" t="s">
        <v>545</v>
      </c>
      <c r="G118" s="34"/>
      <c r="H118" s="34"/>
      <c r="I118" s="102"/>
      <c r="J118" s="34"/>
      <c r="K118" s="34"/>
      <c r="L118" s="37"/>
      <c r="M118" s="187"/>
      <c r="N118" s="59"/>
      <c r="O118" s="59"/>
      <c r="P118" s="59"/>
      <c r="Q118" s="59"/>
      <c r="R118" s="59"/>
      <c r="S118" s="59"/>
      <c r="T118" s="60"/>
      <c r="AT118" s="16" t="s">
        <v>140</v>
      </c>
      <c r="AU118" s="16" t="s">
        <v>138</v>
      </c>
    </row>
    <row r="119" spans="2:65" s="11" customFormat="1" ht="10.199999999999999">
      <c r="B119" s="188"/>
      <c r="C119" s="189"/>
      <c r="D119" s="185" t="s">
        <v>142</v>
      </c>
      <c r="E119" s="189"/>
      <c r="F119" s="191" t="s">
        <v>939</v>
      </c>
      <c r="G119" s="189"/>
      <c r="H119" s="192">
        <v>7.21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142</v>
      </c>
      <c r="AU119" s="198" t="s">
        <v>138</v>
      </c>
      <c r="AV119" s="11" t="s">
        <v>138</v>
      </c>
      <c r="AW119" s="11" t="s">
        <v>4</v>
      </c>
      <c r="AX119" s="11" t="s">
        <v>81</v>
      </c>
      <c r="AY119" s="198" t="s">
        <v>130</v>
      </c>
    </row>
    <row r="120" spans="2:65" s="1" customFormat="1" ht="20.399999999999999" customHeight="1">
      <c r="B120" s="33"/>
      <c r="C120" s="173" t="s">
        <v>200</v>
      </c>
      <c r="D120" s="173" t="s">
        <v>132</v>
      </c>
      <c r="E120" s="174" t="s">
        <v>548</v>
      </c>
      <c r="F120" s="175" t="s">
        <v>549</v>
      </c>
      <c r="G120" s="176" t="s">
        <v>185</v>
      </c>
      <c r="H120" s="177">
        <v>1.4419999999999999</v>
      </c>
      <c r="I120" s="178"/>
      <c r="J120" s="179">
        <f>ROUND(I120*H120,2)</f>
        <v>0</v>
      </c>
      <c r="K120" s="175" t="s">
        <v>543</v>
      </c>
      <c r="L120" s="37"/>
      <c r="M120" s="180" t="s">
        <v>19</v>
      </c>
      <c r="N120" s="181" t="s">
        <v>45</v>
      </c>
      <c r="O120" s="59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6" t="s">
        <v>137</v>
      </c>
      <c r="AT120" s="16" t="s">
        <v>132</v>
      </c>
      <c r="AU120" s="16" t="s">
        <v>138</v>
      </c>
      <c r="AY120" s="16" t="s">
        <v>130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138</v>
      </c>
      <c r="BK120" s="184">
        <f>ROUND(I120*H120,2)</f>
        <v>0</v>
      </c>
      <c r="BL120" s="16" t="s">
        <v>137</v>
      </c>
      <c r="BM120" s="16" t="s">
        <v>940</v>
      </c>
    </row>
    <row r="121" spans="2:65" s="1" customFormat="1" ht="10.199999999999999">
      <c r="B121" s="33"/>
      <c r="C121" s="34"/>
      <c r="D121" s="185" t="s">
        <v>140</v>
      </c>
      <c r="E121" s="34"/>
      <c r="F121" s="186" t="s">
        <v>551</v>
      </c>
      <c r="G121" s="34"/>
      <c r="H121" s="34"/>
      <c r="I121" s="102"/>
      <c r="J121" s="34"/>
      <c r="K121" s="34"/>
      <c r="L121" s="37"/>
      <c r="M121" s="187"/>
      <c r="N121" s="59"/>
      <c r="O121" s="59"/>
      <c r="P121" s="59"/>
      <c r="Q121" s="59"/>
      <c r="R121" s="59"/>
      <c r="S121" s="59"/>
      <c r="T121" s="60"/>
      <c r="AT121" s="16" t="s">
        <v>140</v>
      </c>
      <c r="AU121" s="16" t="s">
        <v>138</v>
      </c>
    </row>
    <row r="122" spans="2:65" s="10" customFormat="1" ht="22.8" customHeight="1">
      <c r="B122" s="157"/>
      <c r="C122" s="158"/>
      <c r="D122" s="159" t="s">
        <v>72</v>
      </c>
      <c r="E122" s="171" t="s">
        <v>552</v>
      </c>
      <c r="F122" s="171" t="s">
        <v>553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SUM(P123:P124)</f>
        <v>0</v>
      </c>
      <c r="Q122" s="165"/>
      <c r="R122" s="166">
        <f>SUM(R123:R124)</f>
        <v>0</v>
      </c>
      <c r="S122" s="165"/>
      <c r="T122" s="167">
        <f>SUM(T123:T124)</f>
        <v>0</v>
      </c>
      <c r="AR122" s="168" t="s">
        <v>81</v>
      </c>
      <c r="AT122" s="169" t="s">
        <v>72</v>
      </c>
      <c r="AU122" s="169" t="s">
        <v>81</v>
      </c>
      <c r="AY122" s="168" t="s">
        <v>130</v>
      </c>
      <c r="BK122" s="170">
        <f>SUM(BK123:BK124)</f>
        <v>0</v>
      </c>
    </row>
    <row r="123" spans="2:65" s="1" customFormat="1" ht="20.399999999999999" customHeight="1">
      <c r="B123" s="33"/>
      <c r="C123" s="173" t="s">
        <v>208</v>
      </c>
      <c r="D123" s="173" t="s">
        <v>132</v>
      </c>
      <c r="E123" s="174" t="s">
        <v>555</v>
      </c>
      <c r="F123" s="175" t="s">
        <v>556</v>
      </c>
      <c r="G123" s="176" t="s">
        <v>185</v>
      </c>
      <c r="H123" s="177">
        <v>1.0580000000000001</v>
      </c>
      <c r="I123" s="178"/>
      <c r="J123" s="179">
        <f>ROUND(I123*H123,2)</f>
        <v>0</v>
      </c>
      <c r="K123" s="175" t="s">
        <v>136</v>
      </c>
      <c r="L123" s="37"/>
      <c r="M123" s="180" t="s">
        <v>19</v>
      </c>
      <c r="N123" s="181" t="s">
        <v>45</v>
      </c>
      <c r="O123" s="59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6" t="s">
        <v>137</v>
      </c>
      <c r="AT123" s="16" t="s">
        <v>132</v>
      </c>
      <c r="AU123" s="16" t="s">
        <v>138</v>
      </c>
      <c r="AY123" s="16" t="s">
        <v>130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138</v>
      </c>
      <c r="BK123" s="184">
        <f>ROUND(I123*H123,2)</f>
        <v>0</v>
      </c>
      <c r="BL123" s="16" t="s">
        <v>137</v>
      </c>
      <c r="BM123" s="16" t="s">
        <v>941</v>
      </c>
    </row>
    <row r="124" spans="2:65" s="1" customFormat="1" ht="19.2">
      <c r="B124" s="33"/>
      <c r="C124" s="34"/>
      <c r="D124" s="185" t="s">
        <v>140</v>
      </c>
      <c r="E124" s="34"/>
      <c r="F124" s="186" t="s">
        <v>558</v>
      </c>
      <c r="G124" s="34"/>
      <c r="H124" s="34"/>
      <c r="I124" s="102"/>
      <c r="J124" s="34"/>
      <c r="K124" s="34"/>
      <c r="L124" s="37"/>
      <c r="M124" s="187"/>
      <c r="N124" s="59"/>
      <c r="O124" s="59"/>
      <c r="P124" s="59"/>
      <c r="Q124" s="59"/>
      <c r="R124" s="59"/>
      <c r="S124" s="59"/>
      <c r="T124" s="60"/>
      <c r="AT124" s="16" t="s">
        <v>140</v>
      </c>
      <c r="AU124" s="16" t="s">
        <v>138</v>
      </c>
    </row>
    <row r="125" spans="2:65" s="10" customFormat="1" ht="25.95" customHeight="1">
      <c r="B125" s="157"/>
      <c r="C125" s="158"/>
      <c r="D125" s="159" t="s">
        <v>72</v>
      </c>
      <c r="E125" s="160" t="s">
        <v>559</v>
      </c>
      <c r="F125" s="160" t="s">
        <v>560</v>
      </c>
      <c r="G125" s="158"/>
      <c r="H125" s="158"/>
      <c r="I125" s="161"/>
      <c r="J125" s="162">
        <f>BK125</f>
        <v>0</v>
      </c>
      <c r="K125" s="158"/>
      <c r="L125" s="163"/>
      <c r="M125" s="164"/>
      <c r="N125" s="165"/>
      <c r="O125" s="165"/>
      <c r="P125" s="166">
        <f>P126+P129+P133+P142+P171</f>
        <v>0</v>
      </c>
      <c r="Q125" s="165"/>
      <c r="R125" s="166">
        <f>R126+R129+R133+R142+R171</f>
        <v>0.51903659999999996</v>
      </c>
      <c r="S125" s="165"/>
      <c r="T125" s="167">
        <f>T126+T129+T133+T142+T171</f>
        <v>9.4659999999999994E-2</v>
      </c>
      <c r="AR125" s="168" t="s">
        <v>138</v>
      </c>
      <c r="AT125" s="169" t="s">
        <v>72</v>
      </c>
      <c r="AU125" s="169" t="s">
        <v>73</v>
      </c>
      <c r="AY125" s="168" t="s">
        <v>130</v>
      </c>
      <c r="BK125" s="170">
        <f>BK126+BK129+BK133+BK142+BK171</f>
        <v>0</v>
      </c>
    </row>
    <row r="126" spans="2:65" s="10" customFormat="1" ht="22.8" customHeight="1">
      <c r="B126" s="157"/>
      <c r="C126" s="158"/>
      <c r="D126" s="159" t="s">
        <v>72</v>
      </c>
      <c r="E126" s="171" t="s">
        <v>561</v>
      </c>
      <c r="F126" s="171" t="s">
        <v>562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SUM(P127:P128)</f>
        <v>0</v>
      </c>
      <c r="Q126" s="165"/>
      <c r="R126" s="166">
        <f>SUM(R127:R128)</f>
        <v>0</v>
      </c>
      <c r="S126" s="165"/>
      <c r="T126" s="167">
        <f>SUM(T127:T128)</f>
        <v>3.6659999999999998E-2</v>
      </c>
      <c r="AR126" s="168" t="s">
        <v>138</v>
      </c>
      <c r="AT126" s="169" t="s">
        <v>72</v>
      </c>
      <c r="AU126" s="169" t="s">
        <v>81</v>
      </c>
      <c r="AY126" s="168" t="s">
        <v>130</v>
      </c>
      <c r="BK126" s="170">
        <f>SUM(BK127:BK128)</f>
        <v>0</v>
      </c>
    </row>
    <row r="127" spans="2:65" s="1" customFormat="1" ht="20.399999999999999" customHeight="1">
      <c r="B127" s="33"/>
      <c r="C127" s="173" t="s">
        <v>213</v>
      </c>
      <c r="D127" s="173" t="s">
        <v>132</v>
      </c>
      <c r="E127" s="174" t="s">
        <v>942</v>
      </c>
      <c r="F127" s="175" t="s">
        <v>943</v>
      </c>
      <c r="G127" s="176" t="s">
        <v>135</v>
      </c>
      <c r="H127" s="177">
        <v>9.1649999999999991</v>
      </c>
      <c r="I127" s="178"/>
      <c r="J127" s="179">
        <f>ROUND(I127*H127,2)</f>
        <v>0</v>
      </c>
      <c r="K127" s="175" t="s">
        <v>136</v>
      </c>
      <c r="L127" s="37"/>
      <c r="M127" s="180" t="s">
        <v>19</v>
      </c>
      <c r="N127" s="181" t="s">
        <v>45</v>
      </c>
      <c r="O127" s="59"/>
      <c r="P127" s="182">
        <f>O127*H127</f>
        <v>0</v>
      </c>
      <c r="Q127" s="182">
        <v>0</v>
      </c>
      <c r="R127" s="182">
        <f>Q127*H127</f>
        <v>0</v>
      </c>
      <c r="S127" s="182">
        <v>4.0000000000000001E-3</v>
      </c>
      <c r="T127" s="183">
        <f>S127*H127</f>
        <v>3.6659999999999998E-2</v>
      </c>
      <c r="AR127" s="16" t="s">
        <v>230</v>
      </c>
      <c r="AT127" s="16" t="s">
        <v>132</v>
      </c>
      <c r="AU127" s="16" t="s">
        <v>138</v>
      </c>
      <c r="AY127" s="16" t="s">
        <v>130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138</v>
      </c>
      <c r="BK127" s="184">
        <f>ROUND(I127*H127,2)</f>
        <v>0</v>
      </c>
      <c r="BL127" s="16" t="s">
        <v>230</v>
      </c>
      <c r="BM127" s="16" t="s">
        <v>944</v>
      </c>
    </row>
    <row r="128" spans="2:65" s="1" customFormat="1" ht="10.199999999999999">
      <c r="B128" s="33"/>
      <c r="C128" s="34"/>
      <c r="D128" s="185" t="s">
        <v>140</v>
      </c>
      <c r="E128" s="34"/>
      <c r="F128" s="186" t="s">
        <v>945</v>
      </c>
      <c r="G128" s="34"/>
      <c r="H128" s="34"/>
      <c r="I128" s="102"/>
      <c r="J128" s="34"/>
      <c r="K128" s="34"/>
      <c r="L128" s="37"/>
      <c r="M128" s="187"/>
      <c r="N128" s="59"/>
      <c r="O128" s="59"/>
      <c r="P128" s="59"/>
      <c r="Q128" s="59"/>
      <c r="R128" s="59"/>
      <c r="S128" s="59"/>
      <c r="T128" s="60"/>
      <c r="AT128" s="16" t="s">
        <v>140</v>
      </c>
      <c r="AU128" s="16" t="s">
        <v>138</v>
      </c>
    </row>
    <row r="129" spans="2:65" s="10" customFormat="1" ht="22.8" customHeight="1">
      <c r="B129" s="157"/>
      <c r="C129" s="158"/>
      <c r="D129" s="159" t="s">
        <v>72</v>
      </c>
      <c r="E129" s="171" t="s">
        <v>624</v>
      </c>
      <c r="F129" s="171" t="s">
        <v>625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SUM(P130:P132)</f>
        <v>0</v>
      </c>
      <c r="Q129" s="165"/>
      <c r="R129" s="166">
        <f>SUM(R130:R132)</f>
        <v>1.3824000000000001E-2</v>
      </c>
      <c r="S129" s="165"/>
      <c r="T129" s="167">
        <f>SUM(T130:T132)</f>
        <v>0</v>
      </c>
      <c r="AR129" s="168" t="s">
        <v>138</v>
      </c>
      <c r="AT129" s="169" t="s">
        <v>72</v>
      </c>
      <c r="AU129" s="169" t="s">
        <v>81</v>
      </c>
      <c r="AY129" s="168" t="s">
        <v>130</v>
      </c>
      <c r="BK129" s="170">
        <f>SUM(BK130:BK132)</f>
        <v>0</v>
      </c>
    </row>
    <row r="130" spans="2:65" s="1" customFormat="1" ht="20.399999999999999" customHeight="1">
      <c r="B130" s="33"/>
      <c r="C130" s="173" t="s">
        <v>8</v>
      </c>
      <c r="D130" s="173" t="s">
        <v>132</v>
      </c>
      <c r="E130" s="174" t="s">
        <v>946</v>
      </c>
      <c r="F130" s="175" t="s">
        <v>947</v>
      </c>
      <c r="G130" s="176" t="s">
        <v>273</v>
      </c>
      <c r="H130" s="177">
        <v>4.8</v>
      </c>
      <c r="I130" s="178"/>
      <c r="J130" s="179">
        <f>ROUND(I130*H130,2)</f>
        <v>0</v>
      </c>
      <c r="K130" s="175" t="s">
        <v>136</v>
      </c>
      <c r="L130" s="37"/>
      <c r="M130" s="180" t="s">
        <v>19</v>
      </c>
      <c r="N130" s="181" t="s">
        <v>45</v>
      </c>
      <c r="O130" s="59"/>
      <c r="P130" s="182">
        <f>O130*H130</f>
        <v>0</v>
      </c>
      <c r="Q130" s="182">
        <v>2.8800000000000002E-3</v>
      </c>
      <c r="R130" s="182">
        <f>Q130*H130</f>
        <v>1.3824000000000001E-2</v>
      </c>
      <c r="S130" s="182">
        <v>0</v>
      </c>
      <c r="T130" s="183">
        <f>S130*H130</f>
        <v>0</v>
      </c>
      <c r="AR130" s="16" t="s">
        <v>230</v>
      </c>
      <c r="AT130" s="16" t="s">
        <v>132</v>
      </c>
      <c r="AU130" s="16" t="s">
        <v>138</v>
      </c>
      <c r="AY130" s="16" t="s">
        <v>130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138</v>
      </c>
      <c r="BK130" s="184">
        <f>ROUND(I130*H130,2)</f>
        <v>0</v>
      </c>
      <c r="BL130" s="16" t="s">
        <v>230</v>
      </c>
      <c r="BM130" s="16" t="s">
        <v>948</v>
      </c>
    </row>
    <row r="131" spans="2:65" s="1" customFormat="1" ht="10.199999999999999">
      <c r="B131" s="33"/>
      <c r="C131" s="34"/>
      <c r="D131" s="185" t="s">
        <v>140</v>
      </c>
      <c r="E131" s="34"/>
      <c r="F131" s="186" t="s">
        <v>949</v>
      </c>
      <c r="G131" s="34"/>
      <c r="H131" s="34"/>
      <c r="I131" s="102"/>
      <c r="J131" s="34"/>
      <c r="K131" s="34"/>
      <c r="L131" s="37"/>
      <c r="M131" s="187"/>
      <c r="N131" s="59"/>
      <c r="O131" s="59"/>
      <c r="P131" s="59"/>
      <c r="Q131" s="59"/>
      <c r="R131" s="59"/>
      <c r="S131" s="59"/>
      <c r="T131" s="60"/>
      <c r="AT131" s="16" t="s">
        <v>140</v>
      </c>
      <c r="AU131" s="16" t="s">
        <v>138</v>
      </c>
    </row>
    <row r="132" spans="2:65" s="11" customFormat="1" ht="10.199999999999999">
      <c r="B132" s="188"/>
      <c r="C132" s="189"/>
      <c r="D132" s="185" t="s">
        <v>142</v>
      </c>
      <c r="E132" s="190" t="s">
        <v>19</v>
      </c>
      <c r="F132" s="191" t="s">
        <v>950</v>
      </c>
      <c r="G132" s="189"/>
      <c r="H132" s="192">
        <v>4.8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142</v>
      </c>
      <c r="AU132" s="198" t="s">
        <v>138</v>
      </c>
      <c r="AV132" s="11" t="s">
        <v>138</v>
      </c>
      <c r="AW132" s="11" t="s">
        <v>34</v>
      </c>
      <c r="AX132" s="11" t="s">
        <v>81</v>
      </c>
      <c r="AY132" s="198" t="s">
        <v>130</v>
      </c>
    </row>
    <row r="133" spans="2:65" s="10" customFormat="1" ht="22.8" customHeight="1">
      <c r="B133" s="157"/>
      <c r="C133" s="158"/>
      <c r="D133" s="159" t="s">
        <v>72</v>
      </c>
      <c r="E133" s="171" t="s">
        <v>781</v>
      </c>
      <c r="F133" s="171" t="s">
        <v>782</v>
      </c>
      <c r="G133" s="158"/>
      <c r="H133" s="158"/>
      <c r="I133" s="161"/>
      <c r="J133" s="172">
        <f>BK133</f>
        <v>0</v>
      </c>
      <c r="K133" s="158"/>
      <c r="L133" s="163"/>
      <c r="M133" s="164"/>
      <c r="N133" s="165"/>
      <c r="O133" s="165"/>
      <c r="P133" s="166">
        <f>SUM(P134:P141)</f>
        <v>0</v>
      </c>
      <c r="Q133" s="165"/>
      <c r="R133" s="166">
        <f>SUM(R134:R141)</f>
        <v>1.668E-2</v>
      </c>
      <c r="S133" s="165"/>
      <c r="T133" s="167">
        <f>SUM(T134:T141)</f>
        <v>5.8000000000000003E-2</v>
      </c>
      <c r="AR133" s="168" t="s">
        <v>138</v>
      </c>
      <c r="AT133" s="169" t="s">
        <v>72</v>
      </c>
      <c r="AU133" s="169" t="s">
        <v>81</v>
      </c>
      <c r="AY133" s="168" t="s">
        <v>130</v>
      </c>
      <c r="BK133" s="170">
        <f>SUM(BK134:BK141)</f>
        <v>0</v>
      </c>
    </row>
    <row r="134" spans="2:65" s="1" customFormat="1" ht="20.399999999999999" customHeight="1">
      <c r="B134" s="33"/>
      <c r="C134" s="173" t="s">
        <v>230</v>
      </c>
      <c r="D134" s="173" t="s">
        <v>132</v>
      </c>
      <c r="E134" s="174" t="s">
        <v>951</v>
      </c>
      <c r="F134" s="175" t="s">
        <v>952</v>
      </c>
      <c r="G134" s="176" t="s">
        <v>273</v>
      </c>
      <c r="H134" s="177">
        <v>7</v>
      </c>
      <c r="I134" s="178"/>
      <c r="J134" s="179">
        <f>ROUND(I134*H134,2)</f>
        <v>0</v>
      </c>
      <c r="K134" s="175" t="s">
        <v>136</v>
      </c>
      <c r="L134" s="37"/>
      <c r="M134" s="180" t="s">
        <v>19</v>
      </c>
      <c r="N134" s="181" t="s">
        <v>45</v>
      </c>
      <c r="O134" s="59"/>
      <c r="P134" s="182">
        <f>O134*H134</f>
        <v>0</v>
      </c>
      <c r="Q134" s="182">
        <v>2.4000000000000001E-4</v>
      </c>
      <c r="R134" s="182">
        <f>Q134*H134</f>
        <v>1.6800000000000001E-3</v>
      </c>
      <c r="S134" s="182">
        <v>0</v>
      </c>
      <c r="T134" s="183">
        <f>S134*H134</f>
        <v>0</v>
      </c>
      <c r="AR134" s="16" t="s">
        <v>230</v>
      </c>
      <c r="AT134" s="16" t="s">
        <v>132</v>
      </c>
      <c r="AU134" s="16" t="s">
        <v>138</v>
      </c>
      <c r="AY134" s="16" t="s">
        <v>130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138</v>
      </c>
      <c r="BK134" s="184">
        <f>ROUND(I134*H134,2)</f>
        <v>0</v>
      </c>
      <c r="BL134" s="16" t="s">
        <v>230</v>
      </c>
      <c r="BM134" s="16" t="s">
        <v>953</v>
      </c>
    </row>
    <row r="135" spans="2:65" s="1" customFormat="1" ht="10.199999999999999">
      <c r="B135" s="33"/>
      <c r="C135" s="34"/>
      <c r="D135" s="185" t="s">
        <v>140</v>
      </c>
      <c r="E135" s="34"/>
      <c r="F135" s="186" t="s">
        <v>954</v>
      </c>
      <c r="G135" s="34"/>
      <c r="H135" s="34"/>
      <c r="I135" s="102"/>
      <c r="J135" s="34"/>
      <c r="K135" s="34"/>
      <c r="L135" s="37"/>
      <c r="M135" s="187"/>
      <c r="N135" s="59"/>
      <c r="O135" s="59"/>
      <c r="P135" s="59"/>
      <c r="Q135" s="59"/>
      <c r="R135" s="59"/>
      <c r="S135" s="59"/>
      <c r="T135" s="60"/>
      <c r="AT135" s="16" t="s">
        <v>140</v>
      </c>
      <c r="AU135" s="16" t="s">
        <v>138</v>
      </c>
    </row>
    <row r="136" spans="2:65" s="1" customFormat="1" ht="20.399999999999999" customHeight="1">
      <c r="B136" s="33"/>
      <c r="C136" s="199" t="s">
        <v>241</v>
      </c>
      <c r="D136" s="199" t="s">
        <v>166</v>
      </c>
      <c r="E136" s="200" t="s">
        <v>955</v>
      </c>
      <c r="F136" s="201" t="s">
        <v>956</v>
      </c>
      <c r="G136" s="202" t="s">
        <v>185</v>
      </c>
      <c r="H136" s="203">
        <v>1.4999999999999999E-2</v>
      </c>
      <c r="I136" s="204"/>
      <c r="J136" s="205">
        <f>ROUND(I136*H136,2)</f>
        <v>0</v>
      </c>
      <c r="K136" s="201" t="s">
        <v>136</v>
      </c>
      <c r="L136" s="206"/>
      <c r="M136" s="207" t="s">
        <v>19</v>
      </c>
      <c r="N136" s="208" t="s">
        <v>45</v>
      </c>
      <c r="O136" s="59"/>
      <c r="P136" s="182">
        <f>O136*H136</f>
        <v>0</v>
      </c>
      <c r="Q136" s="182">
        <v>1</v>
      </c>
      <c r="R136" s="182">
        <f>Q136*H136</f>
        <v>1.4999999999999999E-2</v>
      </c>
      <c r="S136" s="182">
        <v>0</v>
      </c>
      <c r="T136" s="183">
        <f>S136*H136</f>
        <v>0</v>
      </c>
      <c r="AR136" s="16" t="s">
        <v>329</v>
      </c>
      <c r="AT136" s="16" t="s">
        <v>166</v>
      </c>
      <c r="AU136" s="16" t="s">
        <v>138</v>
      </c>
      <c r="AY136" s="16" t="s">
        <v>130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138</v>
      </c>
      <c r="BK136" s="184">
        <f>ROUND(I136*H136,2)</f>
        <v>0</v>
      </c>
      <c r="BL136" s="16" t="s">
        <v>230</v>
      </c>
      <c r="BM136" s="16" t="s">
        <v>957</v>
      </c>
    </row>
    <row r="137" spans="2:65" s="1" customFormat="1" ht="10.199999999999999">
      <c r="B137" s="33"/>
      <c r="C137" s="34"/>
      <c r="D137" s="185" t="s">
        <v>140</v>
      </c>
      <c r="E137" s="34"/>
      <c r="F137" s="186" t="s">
        <v>956</v>
      </c>
      <c r="G137" s="34"/>
      <c r="H137" s="34"/>
      <c r="I137" s="102"/>
      <c r="J137" s="34"/>
      <c r="K137" s="34"/>
      <c r="L137" s="37"/>
      <c r="M137" s="187"/>
      <c r="N137" s="59"/>
      <c r="O137" s="59"/>
      <c r="P137" s="59"/>
      <c r="Q137" s="59"/>
      <c r="R137" s="59"/>
      <c r="S137" s="59"/>
      <c r="T137" s="60"/>
      <c r="AT137" s="16" t="s">
        <v>140</v>
      </c>
      <c r="AU137" s="16" t="s">
        <v>138</v>
      </c>
    </row>
    <row r="138" spans="2:65" s="1" customFormat="1" ht="20.399999999999999" customHeight="1">
      <c r="B138" s="33"/>
      <c r="C138" s="173" t="s">
        <v>246</v>
      </c>
      <c r="D138" s="173" t="s">
        <v>132</v>
      </c>
      <c r="E138" s="174" t="s">
        <v>854</v>
      </c>
      <c r="F138" s="175" t="s">
        <v>855</v>
      </c>
      <c r="G138" s="176" t="s">
        <v>169</v>
      </c>
      <c r="H138" s="177">
        <v>58</v>
      </c>
      <c r="I138" s="178"/>
      <c r="J138" s="179">
        <f>ROUND(I138*H138,2)</f>
        <v>0</v>
      </c>
      <c r="K138" s="175" t="s">
        <v>136</v>
      </c>
      <c r="L138" s="37"/>
      <c r="M138" s="180" t="s">
        <v>19</v>
      </c>
      <c r="N138" s="181" t="s">
        <v>45</v>
      </c>
      <c r="O138" s="59"/>
      <c r="P138" s="182">
        <f>O138*H138</f>
        <v>0</v>
      </c>
      <c r="Q138" s="182">
        <v>0</v>
      </c>
      <c r="R138" s="182">
        <f>Q138*H138</f>
        <v>0</v>
      </c>
      <c r="S138" s="182">
        <v>1E-3</v>
      </c>
      <c r="T138" s="183">
        <f>S138*H138</f>
        <v>5.8000000000000003E-2</v>
      </c>
      <c r="AR138" s="16" t="s">
        <v>230</v>
      </c>
      <c r="AT138" s="16" t="s">
        <v>132</v>
      </c>
      <c r="AU138" s="16" t="s">
        <v>138</v>
      </c>
      <c r="AY138" s="16" t="s">
        <v>130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138</v>
      </c>
      <c r="BK138" s="184">
        <f>ROUND(I138*H138,2)</f>
        <v>0</v>
      </c>
      <c r="BL138" s="16" t="s">
        <v>230</v>
      </c>
      <c r="BM138" s="16" t="s">
        <v>958</v>
      </c>
    </row>
    <row r="139" spans="2:65" s="1" customFormat="1" ht="10.199999999999999">
      <c r="B139" s="33"/>
      <c r="C139" s="34"/>
      <c r="D139" s="185" t="s">
        <v>140</v>
      </c>
      <c r="E139" s="34"/>
      <c r="F139" s="186" t="s">
        <v>857</v>
      </c>
      <c r="G139" s="34"/>
      <c r="H139" s="34"/>
      <c r="I139" s="102"/>
      <c r="J139" s="34"/>
      <c r="K139" s="34"/>
      <c r="L139" s="37"/>
      <c r="M139" s="187"/>
      <c r="N139" s="59"/>
      <c r="O139" s="59"/>
      <c r="P139" s="59"/>
      <c r="Q139" s="59"/>
      <c r="R139" s="59"/>
      <c r="S139" s="59"/>
      <c r="T139" s="60"/>
      <c r="AT139" s="16" t="s">
        <v>140</v>
      </c>
      <c r="AU139" s="16" t="s">
        <v>138</v>
      </c>
    </row>
    <row r="140" spans="2:65" s="1" customFormat="1" ht="20.399999999999999" customHeight="1">
      <c r="B140" s="33"/>
      <c r="C140" s="173" t="s">
        <v>252</v>
      </c>
      <c r="D140" s="173" t="s">
        <v>132</v>
      </c>
      <c r="E140" s="174" t="s">
        <v>959</v>
      </c>
      <c r="F140" s="175" t="s">
        <v>960</v>
      </c>
      <c r="G140" s="176" t="s">
        <v>185</v>
      </c>
      <c r="H140" s="177">
        <v>1.7000000000000001E-2</v>
      </c>
      <c r="I140" s="178"/>
      <c r="J140" s="179">
        <f>ROUND(I140*H140,2)</f>
        <v>0</v>
      </c>
      <c r="K140" s="175" t="s">
        <v>136</v>
      </c>
      <c r="L140" s="37"/>
      <c r="M140" s="180" t="s">
        <v>19</v>
      </c>
      <c r="N140" s="181" t="s">
        <v>45</v>
      </c>
      <c r="O140" s="59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16" t="s">
        <v>230</v>
      </c>
      <c r="AT140" s="16" t="s">
        <v>132</v>
      </c>
      <c r="AU140" s="16" t="s">
        <v>138</v>
      </c>
      <c r="AY140" s="16" t="s">
        <v>130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138</v>
      </c>
      <c r="BK140" s="184">
        <f>ROUND(I140*H140,2)</f>
        <v>0</v>
      </c>
      <c r="BL140" s="16" t="s">
        <v>230</v>
      </c>
      <c r="BM140" s="16" t="s">
        <v>961</v>
      </c>
    </row>
    <row r="141" spans="2:65" s="1" customFormat="1" ht="19.2">
      <c r="B141" s="33"/>
      <c r="C141" s="34"/>
      <c r="D141" s="185" t="s">
        <v>140</v>
      </c>
      <c r="E141" s="34"/>
      <c r="F141" s="186" t="s">
        <v>962</v>
      </c>
      <c r="G141" s="34"/>
      <c r="H141" s="34"/>
      <c r="I141" s="102"/>
      <c r="J141" s="34"/>
      <c r="K141" s="34"/>
      <c r="L141" s="37"/>
      <c r="M141" s="187"/>
      <c r="N141" s="59"/>
      <c r="O141" s="59"/>
      <c r="P141" s="59"/>
      <c r="Q141" s="59"/>
      <c r="R141" s="59"/>
      <c r="S141" s="59"/>
      <c r="T141" s="60"/>
      <c r="AT141" s="16" t="s">
        <v>140</v>
      </c>
      <c r="AU141" s="16" t="s">
        <v>138</v>
      </c>
    </row>
    <row r="142" spans="2:65" s="10" customFormat="1" ht="22.8" customHeight="1">
      <c r="B142" s="157"/>
      <c r="C142" s="158"/>
      <c r="D142" s="159" t="s">
        <v>72</v>
      </c>
      <c r="E142" s="171" t="s">
        <v>963</v>
      </c>
      <c r="F142" s="171" t="s">
        <v>964</v>
      </c>
      <c r="G142" s="158"/>
      <c r="H142" s="158"/>
      <c r="I142" s="161"/>
      <c r="J142" s="172">
        <f>BK142</f>
        <v>0</v>
      </c>
      <c r="K142" s="158"/>
      <c r="L142" s="163"/>
      <c r="M142" s="164"/>
      <c r="N142" s="165"/>
      <c r="O142" s="165"/>
      <c r="P142" s="166">
        <f>SUM(P143:P170)</f>
        <v>0</v>
      </c>
      <c r="Q142" s="165"/>
      <c r="R142" s="166">
        <f>SUM(R143:R170)</f>
        <v>0.48559979999999997</v>
      </c>
      <c r="S142" s="165"/>
      <c r="T142" s="167">
        <f>SUM(T143:T170)</f>
        <v>0</v>
      </c>
      <c r="AR142" s="168" t="s">
        <v>138</v>
      </c>
      <c r="AT142" s="169" t="s">
        <v>72</v>
      </c>
      <c r="AU142" s="169" t="s">
        <v>81</v>
      </c>
      <c r="AY142" s="168" t="s">
        <v>130</v>
      </c>
      <c r="BK142" s="170">
        <f>SUM(BK143:BK170)</f>
        <v>0</v>
      </c>
    </row>
    <row r="143" spans="2:65" s="1" customFormat="1" ht="20.399999999999999" customHeight="1">
      <c r="B143" s="33"/>
      <c r="C143" s="173" t="s">
        <v>257</v>
      </c>
      <c r="D143" s="173" t="s">
        <v>132</v>
      </c>
      <c r="E143" s="174" t="s">
        <v>965</v>
      </c>
      <c r="F143" s="175" t="s">
        <v>966</v>
      </c>
      <c r="G143" s="176" t="s">
        <v>273</v>
      </c>
      <c r="H143" s="177">
        <v>6.3</v>
      </c>
      <c r="I143" s="178"/>
      <c r="J143" s="179">
        <f>ROUND(I143*H143,2)</f>
        <v>0</v>
      </c>
      <c r="K143" s="175" t="s">
        <v>136</v>
      </c>
      <c r="L143" s="37"/>
      <c r="M143" s="180" t="s">
        <v>19</v>
      </c>
      <c r="N143" s="181" t="s">
        <v>45</v>
      </c>
      <c r="O143" s="59"/>
      <c r="P143" s="182">
        <f>O143*H143</f>
        <v>0</v>
      </c>
      <c r="Q143" s="182">
        <v>3.2000000000000002E-3</v>
      </c>
      <c r="R143" s="182">
        <f>Q143*H143</f>
        <v>2.0160000000000001E-2</v>
      </c>
      <c r="S143" s="182">
        <v>0</v>
      </c>
      <c r="T143" s="183">
        <f>S143*H143</f>
        <v>0</v>
      </c>
      <c r="AR143" s="16" t="s">
        <v>230</v>
      </c>
      <c r="AT143" s="16" t="s">
        <v>132</v>
      </c>
      <c r="AU143" s="16" t="s">
        <v>138</v>
      </c>
      <c r="AY143" s="16" t="s">
        <v>130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138</v>
      </c>
      <c r="BK143" s="184">
        <f>ROUND(I143*H143,2)</f>
        <v>0</v>
      </c>
      <c r="BL143" s="16" t="s">
        <v>230</v>
      </c>
      <c r="BM143" s="16" t="s">
        <v>967</v>
      </c>
    </row>
    <row r="144" spans="2:65" s="1" customFormat="1" ht="19.2">
      <c r="B144" s="33"/>
      <c r="C144" s="34"/>
      <c r="D144" s="185" t="s">
        <v>140</v>
      </c>
      <c r="E144" s="34"/>
      <c r="F144" s="186" t="s">
        <v>968</v>
      </c>
      <c r="G144" s="34"/>
      <c r="H144" s="34"/>
      <c r="I144" s="102"/>
      <c r="J144" s="34"/>
      <c r="K144" s="34"/>
      <c r="L144" s="37"/>
      <c r="M144" s="187"/>
      <c r="N144" s="59"/>
      <c r="O144" s="59"/>
      <c r="P144" s="59"/>
      <c r="Q144" s="59"/>
      <c r="R144" s="59"/>
      <c r="S144" s="59"/>
      <c r="T144" s="60"/>
      <c r="AT144" s="16" t="s">
        <v>140</v>
      </c>
      <c r="AU144" s="16" t="s">
        <v>138</v>
      </c>
    </row>
    <row r="145" spans="2:65" s="1" customFormat="1" ht="20.399999999999999" customHeight="1">
      <c r="B145" s="33"/>
      <c r="C145" s="199" t="s">
        <v>7</v>
      </c>
      <c r="D145" s="199" t="s">
        <v>166</v>
      </c>
      <c r="E145" s="200" t="s">
        <v>969</v>
      </c>
      <c r="F145" s="201" t="s">
        <v>970</v>
      </c>
      <c r="G145" s="202" t="s">
        <v>135</v>
      </c>
      <c r="H145" s="203">
        <v>6.87</v>
      </c>
      <c r="I145" s="204"/>
      <c r="J145" s="205">
        <f>ROUND(I145*H145,2)</f>
        <v>0</v>
      </c>
      <c r="K145" s="201" t="s">
        <v>136</v>
      </c>
      <c r="L145" s="206"/>
      <c r="M145" s="207" t="s">
        <v>19</v>
      </c>
      <c r="N145" s="208" t="s">
        <v>45</v>
      </c>
      <c r="O145" s="59"/>
      <c r="P145" s="182">
        <f>O145*H145</f>
        <v>0</v>
      </c>
      <c r="Q145" s="182">
        <v>1.9199999999999998E-2</v>
      </c>
      <c r="R145" s="182">
        <f>Q145*H145</f>
        <v>0.13190399999999999</v>
      </c>
      <c r="S145" s="182">
        <v>0</v>
      </c>
      <c r="T145" s="183">
        <f>S145*H145</f>
        <v>0</v>
      </c>
      <c r="AR145" s="16" t="s">
        <v>329</v>
      </c>
      <c r="AT145" s="16" t="s">
        <v>166</v>
      </c>
      <c r="AU145" s="16" t="s">
        <v>138</v>
      </c>
      <c r="AY145" s="16" t="s">
        <v>130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138</v>
      </c>
      <c r="BK145" s="184">
        <f>ROUND(I145*H145,2)</f>
        <v>0</v>
      </c>
      <c r="BL145" s="16" t="s">
        <v>230</v>
      </c>
      <c r="BM145" s="16" t="s">
        <v>971</v>
      </c>
    </row>
    <row r="146" spans="2:65" s="1" customFormat="1" ht="10.199999999999999">
      <c r="B146" s="33"/>
      <c r="C146" s="34"/>
      <c r="D146" s="185" t="s">
        <v>140</v>
      </c>
      <c r="E146" s="34"/>
      <c r="F146" s="186" t="s">
        <v>970</v>
      </c>
      <c r="G146" s="34"/>
      <c r="H146" s="34"/>
      <c r="I146" s="102"/>
      <c r="J146" s="34"/>
      <c r="K146" s="34"/>
      <c r="L146" s="37"/>
      <c r="M146" s="187"/>
      <c r="N146" s="59"/>
      <c r="O146" s="59"/>
      <c r="P146" s="59"/>
      <c r="Q146" s="59"/>
      <c r="R146" s="59"/>
      <c r="S146" s="59"/>
      <c r="T146" s="60"/>
      <c r="AT146" s="16" t="s">
        <v>140</v>
      </c>
      <c r="AU146" s="16" t="s">
        <v>138</v>
      </c>
    </row>
    <row r="147" spans="2:65" s="11" customFormat="1" ht="10.199999999999999">
      <c r="B147" s="188"/>
      <c r="C147" s="189"/>
      <c r="D147" s="185" t="s">
        <v>142</v>
      </c>
      <c r="E147" s="189"/>
      <c r="F147" s="191" t="s">
        <v>972</v>
      </c>
      <c r="G147" s="189"/>
      <c r="H147" s="192">
        <v>6.87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142</v>
      </c>
      <c r="AU147" s="198" t="s">
        <v>138</v>
      </c>
      <c r="AV147" s="11" t="s">
        <v>138</v>
      </c>
      <c r="AW147" s="11" t="s">
        <v>4</v>
      </c>
      <c r="AX147" s="11" t="s">
        <v>81</v>
      </c>
      <c r="AY147" s="198" t="s">
        <v>130</v>
      </c>
    </row>
    <row r="148" spans="2:65" s="1" customFormat="1" ht="20.399999999999999" customHeight="1">
      <c r="B148" s="33"/>
      <c r="C148" s="173" t="s">
        <v>270</v>
      </c>
      <c r="D148" s="173" t="s">
        <v>132</v>
      </c>
      <c r="E148" s="174" t="s">
        <v>973</v>
      </c>
      <c r="F148" s="175" t="s">
        <v>974</v>
      </c>
      <c r="G148" s="176" t="s">
        <v>135</v>
      </c>
      <c r="H148" s="177">
        <v>9.1649999999999991</v>
      </c>
      <c r="I148" s="178"/>
      <c r="J148" s="179">
        <f>ROUND(I148*H148,2)</f>
        <v>0</v>
      </c>
      <c r="K148" s="175" t="s">
        <v>136</v>
      </c>
      <c r="L148" s="37"/>
      <c r="M148" s="180" t="s">
        <v>19</v>
      </c>
      <c r="N148" s="181" t="s">
        <v>45</v>
      </c>
      <c r="O148" s="59"/>
      <c r="P148" s="182">
        <f>O148*H148</f>
        <v>0</v>
      </c>
      <c r="Q148" s="182">
        <v>6.0000000000000001E-3</v>
      </c>
      <c r="R148" s="182">
        <f>Q148*H148</f>
        <v>5.4989999999999997E-2</v>
      </c>
      <c r="S148" s="182">
        <v>0</v>
      </c>
      <c r="T148" s="183">
        <f>S148*H148</f>
        <v>0</v>
      </c>
      <c r="AR148" s="16" t="s">
        <v>230</v>
      </c>
      <c r="AT148" s="16" t="s">
        <v>132</v>
      </c>
      <c r="AU148" s="16" t="s">
        <v>138</v>
      </c>
      <c r="AY148" s="16" t="s">
        <v>130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138</v>
      </c>
      <c r="BK148" s="184">
        <f>ROUND(I148*H148,2)</f>
        <v>0</v>
      </c>
      <c r="BL148" s="16" t="s">
        <v>230</v>
      </c>
      <c r="BM148" s="16" t="s">
        <v>975</v>
      </c>
    </row>
    <row r="149" spans="2:65" s="1" customFormat="1" ht="19.2">
      <c r="B149" s="33"/>
      <c r="C149" s="34"/>
      <c r="D149" s="185" t="s">
        <v>140</v>
      </c>
      <c r="E149" s="34"/>
      <c r="F149" s="186" t="s">
        <v>976</v>
      </c>
      <c r="G149" s="34"/>
      <c r="H149" s="34"/>
      <c r="I149" s="102"/>
      <c r="J149" s="34"/>
      <c r="K149" s="34"/>
      <c r="L149" s="37"/>
      <c r="M149" s="187"/>
      <c r="N149" s="59"/>
      <c r="O149" s="59"/>
      <c r="P149" s="59"/>
      <c r="Q149" s="59"/>
      <c r="R149" s="59"/>
      <c r="S149" s="59"/>
      <c r="T149" s="60"/>
      <c r="AT149" s="16" t="s">
        <v>140</v>
      </c>
      <c r="AU149" s="16" t="s">
        <v>138</v>
      </c>
    </row>
    <row r="150" spans="2:65" s="1" customFormat="1" ht="20.399999999999999" customHeight="1">
      <c r="B150" s="33"/>
      <c r="C150" s="199" t="s">
        <v>280</v>
      </c>
      <c r="D150" s="199" t="s">
        <v>166</v>
      </c>
      <c r="E150" s="200" t="s">
        <v>969</v>
      </c>
      <c r="F150" s="201" t="s">
        <v>970</v>
      </c>
      <c r="G150" s="202" t="s">
        <v>135</v>
      </c>
      <c r="H150" s="203">
        <v>10.082000000000001</v>
      </c>
      <c r="I150" s="204"/>
      <c r="J150" s="205">
        <f>ROUND(I150*H150,2)</f>
        <v>0</v>
      </c>
      <c r="K150" s="201" t="s">
        <v>136</v>
      </c>
      <c r="L150" s="206"/>
      <c r="M150" s="207" t="s">
        <v>19</v>
      </c>
      <c r="N150" s="208" t="s">
        <v>45</v>
      </c>
      <c r="O150" s="59"/>
      <c r="P150" s="182">
        <f>O150*H150</f>
        <v>0</v>
      </c>
      <c r="Q150" s="182">
        <v>1.9199999999999998E-2</v>
      </c>
      <c r="R150" s="182">
        <f>Q150*H150</f>
        <v>0.19357440000000001</v>
      </c>
      <c r="S150" s="182">
        <v>0</v>
      </c>
      <c r="T150" s="183">
        <f>S150*H150</f>
        <v>0</v>
      </c>
      <c r="AR150" s="16" t="s">
        <v>329</v>
      </c>
      <c r="AT150" s="16" t="s">
        <v>166</v>
      </c>
      <c r="AU150" s="16" t="s">
        <v>138</v>
      </c>
      <c r="AY150" s="16" t="s">
        <v>130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138</v>
      </c>
      <c r="BK150" s="184">
        <f>ROUND(I150*H150,2)</f>
        <v>0</v>
      </c>
      <c r="BL150" s="16" t="s">
        <v>230</v>
      </c>
      <c r="BM150" s="16" t="s">
        <v>977</v>
      </c>
    </row>
    <row r="151" spans="2:65" s="1" customFormat="1" ht="10.199999999999999">
      <c r="B151" s="33"/>
      <c r="C151" s="34"/>
      <c r="D151" s="185" t="s">
        <v>140</v>
      </c>
      <c r="E151" s="34"/>
      <c r="F151" s="186" t="s">
        <v>970</v>
      </c>
      <c r="G151" s="34"/>
      <c r="H151" s="34"/>
      <c r="I151" s="102"/>
      <c r="J151" s="34"/>
      <c r="K151" s="34"/>
      <c r="L151" s="37"/>
      <c r="M151" s="187"/>
      <c r="N151" s="59"/>
      <c r="O151" s="59"/>
      <c r="P151" s="59"/>
      <c r="Q151" s="59"/>
      <c r="R151" s="59"/>
      <c r="S151" s="59"/>
      <c r="T151" s="60"/>
      <c r="AT151" s="16" t="s">
        <v>140</v>
      </c>
      <c r="AU151" s="16" t="s">
        <v>138</v>
      </c>
    </row>
    <row r="152" spans="2:65" s="11" customFormat="1" ht="10.199999999999999">
      <c r="B152" s="188"/>
      <c r="C152" s="189"/>
      <c r="D152" s="185" t="s">
        <v>142</v>
      </c>
      <c r="E152" s="189"/>
      <c r="F152" s="191" t="s">
        <v>978</v>
      </c>
      <c r="G152" s="189"/>
      <c r="H152" s="192">
        <v>10.082000000000001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142</v>
      </c>
      <c r="AU152" s="198" t="s">
        <v>138</v>
      </c>
      <c r="AV152" s="11" t="s">
        <v>138</v>
      </c>
      <c r="AW152" s="11" t="s">
        <v>4</v>
      </c>
      <c r="AX152" s="11" t="s">
        <v>81</v>
      </c>
      <c r="AY152" s="198" t="s">
        <v>130</v>
      </c>
    </row>
    <row r="153" spans="2:65" s="1" customFormat="1" ht="20.399999999999999" customHeight="1">
      <c r="B153" s="33"/>
      <c r="C153" s="173" t="s">
        <v>285</v>
      </c>
      <c r="D153" s="173" t="s">
        <v>132</v>
      </c>
      <c r="E153" s="174" t="s">
        <v>979</v>
      </c>
      <c r="F153" s="175" t="s">
        <v>980</v>
      </c>
      <c r="G153" s="176" t="s">
        <v>273</v>
      </c>
      <c r="H153" s="177">
        <v>29.6</v>
      </c>
      <c r="I153" s="178"/>
      <c r="J153" s="179">
        <f>ROUND(I153*H153,2)</f>
        <v>0</v>
      </c>
      <c r="K153" s="175" t="s">
        <v>136</v>
      </c>
      <c r="L153" s="37"/>
      <c r="M153" s="180" t="s">
        <v>19</v>
      </c>
      <c r="N153" s="181" t="s">
        <v>45</v>
      </c>
      <c r="O153" s="59"/>
      <c r="P153" s="182">
        <f>O153*H153</f>
        <v>0</v>
      </c>
      <c r="Q153" s="182">
        <v>3.4000000000000002E-4</v>
      </c>
      <c r="R153" s="182">
        <f>Q153*H153</f>
        <v>1.0064000000000002E-2</v>
      </c>
      <c r="S153" s="182">
        <v>0</v>
      </c>
      <c r="T153" s="183">
        <f>S153*H153</f>
        <v>0</v>
      </c>
      <c r="AR153" s="16" t="s">
        <v>230</v>
      </c>
      <c r="AT153" s="16" t="s">
        <v>132</v>
      </c>
      <c r="AU153" s="16" t="s">
        <v>138</v>
      </c>
      <c r="AY153" s="16" t="s">
        <v>130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138</v>
      </c>
      <c r="BK153" s="184">
        <f>ROUND(I153*H153,2)</f>
        <v>0</v>
      </c>
      <c r="BL153" s="16" t="s">
        <v>230</v>
      </c>
      <c r="BM153" s="16" t="s">
        <v>981</v>
      </c>
    </row>
    <row r="154" spans="2:65" s="1" customFormat="1" ht="10.199999999999999">
      <c r="B154" s="33"/>
      <c r="C154" s="34"/>
      <c r="D154" s="185" t="s">
        <v>140</v>
      </c>
      <c r="E154" s="34"/>
      <c r="F154" s="186" t="s">
        <v>982</v>
      </c>
      <c r="G154" s="34"/>
      <c r="H154" s="34"/>
      <c r="I154" s="102"/>
      <c r="J154" s="34"/>
      <c r="K154" s="34"/>
      <c r="L154" s="37"/>
      <c r="M154" s="187"/>
      <c r="N154" s="59"/>
      <c r="O154" s="59"/>
      <c r="P154" s="59"/>
      <c r="Q154" s="59"/>
      <c r="R154" s="59"/>
      <c r="S154" s="59"/>
      <c r="T154" s="60"/>
      <c r="AT154" s="16" t="s">
        <v>140</v>
      </c>
      <c r="AU154" s="16" t="s">
        <v>138</v>
      </c>
    </row>
    <row r="155" spans="2:65" s="1" customFormat="1" ht="20.399999999999999" customHeight="1">
      <c r="B155" s="33"/>
      <c r="C155" s="199" t="s">
        <v>288</v>
      </c>
      <c r="D155" s="199" t="s">
        <v>166</v>
      </c>
      <c r="E155" s="200" t="s">
        <v>983</v>
      </c>
      <c r="F155" s="201" t="s">
        <v>984</v>
      </c>
      <c r="G155" s="202" t="s">
        <v>273</v>
      </c>
      <c r="H155" s="203">
        <v>7.5</v>
      </c>
      <c r="I155" s="204"/>
      <c r="J155" s="205">
        <f>ROUND(I155*H155,2)</f>
        <v>0</v>
      </c>
      <c r="K155" s="201" t="s">
        <v>136</v>
      </c>
      <c r="L155" s="206"/>
      <c r="M155" s="207" t="s">
        <v>19</v>
      </c>
      <c r="N155" s="208" t="s">
        <v>45</v>
      </c>
      <c r="O155" s="59"/>
      <c r="P155" s="182">
        <f>O155*H155</f>
        <v>0</v>
      </c>
      <c r="Q155" s="182">
        <v>6.0000000000000002E-5</v>
      </c>
      <c r="R155" s="182">
        <f>Q155*H155</f>
        <v>4.4999999999999999E-4</v>
      </c>
      <c r="S155" s="182">
        <v>0</v>
      </c>
      <c r="T155" s="183">
        <f>S155*H155</f>
        <v>0</v>
      </c>
      <c r="AR155" s="16" t="s">
        <v>329</v>
      </c>
      <c r="AT155" s="16" t="s">
        <v>166</v>
      </c>
      <c r="AU155" s="16" t="s">
        <v>138</v>
      </c>
      <c r="AY155" s="16" t="s">
        <v>130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138</v>
      </c>
      <c r="BK155" s="184">
        <f>ROUND(I155*H155,2)</f>
        <v>0</v>
      </c>
      <c r="BL155" s="16" t="s">
        <v>230</v>
      </c>
      <c r="BM155" s="16" t="s">
        <v>985</v>
      </c>
    </row>
    <row r="156" spans="2:65" s="1" customFormat="1" ht="10.199999999999999">
      <c r="B156" s="33"/>
      <c r="C156" s="34"/>
      <c r="D156" s="185" t="s">
        <v>140</v>
      </c>
      <c r="E156" s="34"/>
      <c r="F156" s="186" t="s">
        <v>984</v>
      </c>
      <c r="G156" s="34"/>
      <c r="H156" s="34"/>
      <c r="I156" s="102"/>
      <c r="J156" s="34"/>
      <c r="K156" s="34"/>
      <c r="L156" s="37"/>
      <c r="M156" s="187"/>
      <c r="N156" s="59"/>
      <c r="O156" s="59"/>
      <c r="P156" s="59"/>
      <c r="Q156" s="59"/>
      <c r="R156" s="59"/>
      <c r="S156" s="59"/>
      <c r="T156" s="60"/>
      <c r="AT156" s="16" t="s">
        <v>140</v>
      </c>
      <c r="AU156" s="16" t="s">
        <v>138</v>
      </c>
    </row>
    <row r="157" spans="2:65" s="11" customFormat="1" ht="10.199999999999999">
      <c r="B157" s="188"/>
      <c r="C157" s="189"/>
      <c r="D157" s="185" t="s">
        <v>142</v>
      </c>
      <c r="E157" s="189"/>
      <c r="F157" s="191" t="s">
        <v>986</v>
      </c>
      <c r="G157" s="189"/>
      <c r="H157" s="192">
        <v>7.5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142</v>
      </c>
      <c r="AU157" s="198" t="s">
        <v>138</v>
      </c>
      <c r="AV157" s="11" t="s">
        <v>138</v>
      </c>
      <c r="AW157" s="11" t="s">
        <v>4</v>
      </c>
      <c r="AX157" s="11" t="s">
        <v>81</v>
      </c>
      <c r="AY157" s="198" t="s">
        <v>130</v>
      </c>
    </row>
    <row r="158" spans="2:65" s="1" customFormat="1" ht="20.399999999999999" customHeight="1">
      <c r="B158" s="33"/>
      <c r="C158" s="199" t="s">
        <v>295</v>
      </c>
      <c r="D158" s="199" t="s">
        <v>166</v>
      </c>
      <c r="E158" s="200" t="s">
        <v>987</v>
      </c>
      <c r="F158" s="201" t="s">
        <v>988</v>
      </c>
      <c r="G158" s="202" t="s">
        <v>273</v>
      </c>
      <c r="H158" s="203">
        <v>7.5</v>
      </c>
      <c r="I158" s="204"/>
      <c r="J158" s="205">
        <f>ROUND(I158*H158,2)</f>
        <v>0</v>
      </c>
      <c r="K158" s="201" t="s">
        <v>136</v>
      </c>
      <c r="L158" s="206"/>
      <c r="M158" s="207" t="s">
        <v>19</v>
      </c>
      <c r="N158" s="208" t="s">
        <v>45</v>
      </c>
      <c r="O158" s="59"/>
      <c r="P158" s="182">
        <f>O158*H158</f>
        <v>0</v>
      </c>
      <c r="Q158" s="182">
        <v>2.9999999999999997E-4</v>
      </c>
      <c r="R158" s="182">
        <f>Q158*H158</f>
        <v>2.2499999999999998E-3</v>
      </c>
      <c r="S158" s="182">
        <v>0</v>
      </c>
      <c r="T158" s="183">
        <f>S158*H158</f>
        <v>0</v>
      </c>
      <c r="AR158" s="16" t="s">
        <v>329</v>
      </c>
      <c r="AT158" s="16" t="s">
        <v>166</v>
      </c>
      <c r="AU158" s="16" t="s">
        <v>138</v>
      </c>
      <c r="AY158" s="16" t="s">
        <v>130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138</v>
      </c>
      <c r="BK158" s="184">
        <f>ROUND(I158*H158,2)</f>
        <v>0</v>
      </c>
      <c r="BL158" s="16" t="s">
        <v>230</v>
      </c>
      <c r="BM158" s="16" t="s">
        <v>989</v>
      </c>
    </row>
    <row r="159" spans="2:65" s="1" customFormat="1" ht="10.199999999999999">
      <c r="B159" s="33"/>
      <c r="C159" s="34"/>
      <c r="D159" s="185" t="s">
        <v>140</v>
      </c>
      <c r="E159" s="34"/>
      <c r="F159" s="186" t="s">
        <v>988</v>
      </c>
      <c r="G159" s="34"/>
      <c r="H159" s="34"/>
      <c r="I159" s="102"/>
      <c r="J159" s="34"/>
      <c r="K159" s="34"/>
      <c r="L159" s="37"/>
      <c r="M159" s="187"/>
      <c r="N159" s="59"/>
      <c r="O159" s="59"/>
      <c r="P159" s="59"/>
      <c r="Q159" s="59"/>
      <c r="R159" s="59"/>
      <c r="S159" s="59"/>
      <c r="T159" s="60"/>
      <c r="AT159" s="16" t="s">
        <v>140</v>
      </c>
      <c r="AU159" s="16" t="s">
        <v>138</v>
      </c>
    </row>
    <row r="160" spans="2:65" s="1" customFormat="1" ht="20.399999999999999" customHeight="1">
      <c r="B160" s="33"/>
      <c r="C160" s="199" t="s">
        <v>300</v>
      </c>
      <c r="D160" s="199" t="s">
        <v>166</v>
      </c>
      <c r="E160" s="200" t="s">
        <v>990</v>
      </c>
      <c r="F160" s="201" t="s">
        <v>991</v>
      </c>
      <c r="G160" s="202" t="s">
        <v>273</v>
      </c>
      <c r="H160" s="203">
        <v>14.6</v>
      </c>
      <c r="I160" s="204"/>
      <c r="J160" s="205">
        <f>ROUND(I160*H160,2)</f>
        <v>0</v>
      </c>
      <c r="K160" s="201" t="s">
        <v>136</v>
      </c>
      <c r="L160" s="206"/>
      <c r="M160" s="207" t="s">
        <v>19</v>
      </c>
      <c r="N160" s="208" t="s">
        <v>45</v>
      </c>
      <c r="O160" s="59"/>
      <c r="P160" s="182">
        <f>O160*H160</f>
        <v>0</v>
      </c>
      <c r="Q160" s="182">
        <v>6.0000000000000002E-5</v>
      </c>
      <c r="R160" s="182">
        <f>Q160*H160</f>
        <v>8.7600000000000004E-4</v>
      </c>
      <c r="S160" s="182">
        <v>0</v>
      </c>
      <c r="T160" s="183">
        <f>S160*H160</f>
        <v>0</v>
      </c>
      <c r="AR160" s="16" t="s">
        <v>329</v>
      </c>
      <c r="AT160" s="16" t="s">
        <v>166</v>
      </c>
      <c r="AU160" s="16" t="s">
        <v>138</v>
      </c>
      <c r="AY160" s="16" t="s">
        <v>130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138</v>
      </c>
      <c r="BK160" s="184">
        <f>ROUND(I160*H160,2)</f>
        <v>0</v>
      </c>
      <c r="BL160" s="16" t="s">
        <v>230</v>
      </c>
      <c r="BM160" s="16" t="s">
        <v>992</v>
      </c>
    </row>
    <row r="161" spans="2:65" s="1" customFormat="1" ht="10.199999999999999">
      <c r="B161" s="33"/>
      <c r="C161" s="34"/>
      <c r="D161" s="185" t="s">
        <v>140</v>
      </c>
      <c r="E161" s="34"/>
      <c r="F161" s="186" t="s">
        <v>991</v>
      </c>
      <c r="G161" s="34"/>
      <c r="H161" s="34"/>
      <c r="I161" s="102"/>
      <c r="J161" s="34"/>
      <c r="K161" s="34"/>
      <c r="L161" s="37"/>
      <c r="M161" s="187"/>
      <c r="N161" s="59"/>
      <c r="O161" s="59"/>
      <c r="P161" s="59"/>
      <c r="Q161" s="59"/>
      <c r="R161" s="59"/>
      <c r="S161" s="59"/>
      <c r="T161" s="60"/>
      <c r="AT161" s="16" t="s">
        <v>140</v>
      </c>
      <c r="AU161" s="16" t="s">
        <v>138</v>
      </c>
    </row>
    <row r="162" spans="2:65" s="1" customFormat="1" ht="20.399999999999999" customHeight="1">
      <c r="B162" s="33"/>
      <c r="C162" s="173" t="s">
        <v>308</v>
      </c>
      <c r="D162" s="173" t="s">
        <v>132</v>
      </c>
      <c r="E162" s="174" t="s">
        <v>993</v>
      </c>
      <c r="F162" s="175" t="s">
        <v>994</v>
      </c>
      <c r="G162" s="176" t="s">
        <v>135</v>
      </c>
      <c r="H162" s="177">
        <v>10.54</v>
      </c>
      <c r="I162" s="178"/>
      <c r="J162" s="179">
        <f>ROUND(I162*H162,2)</f>
        <v>0</v>
      </c>
      <c r="K162" s="175" t="s">
        <v>136</v>
      </c>
      <c r="L162" s="37"/>
      <c r="M162" s="180" t="s">
        <v>19</v>
      </c>
      <c r="N162" s="181" t="s">
        <v>45</v>
      </c>
      <c r="O162" s="59"/>
      <c r="P162" s="182">
        <f>O162*H162</f>
        <v>0</v>
      </c>
      <c r="Q162" s="182">
        <v>5.11E-3</v>
      </c>
      <c r="R162" s="182">
        <f>Q162*H162</f>
        <v>5.3859399999999995E-2</v>
      </c>
      <c r="S162" s="182">
        <v>0</v>
      </c>
      <c r="T162" s="183">
        <f>S162*H162</f>
        <v>0</v>
      </c>
      <c r="AR162" s="16" t="s">
        <v>230</v>
      </c>
      <c r="AT162" s="16" t="s">
        <v>132</v>
      </c>
      <c r="AU162" s="16" t="s">
        <v>138</v>
      </c>
      <c r="AY162" s="16" t="s">
        <v>130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138</v>
      </c>
      <c r="BK162" s="184">
        <f>ROUND(I162*H162,2)</f>
        <v>0</v>
      </c>
      <c r="BL162" s="16" t="s">
        <v>230</v>
      </c>
      <c r="BM162" s="16" t="s">
        <v>995</v>
      </c>
    </row>
    <row r="163" spans="2:65" s="1" customFormat="1" ht="19.2">
      <c r="B163" s="33"/>
      <c r="C163" s="34"/>
      <c r="D163" s="185" t="s">
        <v>140</v>
      </c>
      <c r="E163" s="34"/>
      <c r="F163" s="186" t="s">
        <v>996</v>
      </c>
      <c r="G163" s="34"/>
      <c r="H163" s="34"/>
      <c r="I163" s="102"/>
      <c r="J163" s="34"/>
      <c r="K163" s="34"/>
      <c r="L163" s="37"/>
      <c r="M163" s="187"/>
      <c r="N163" s="59"/>
      <c r="O163" s="59"/>
      <c r="P163" s="59"/>
      <c r="Q163" s="59"/>
      <c r="R163" s="59"/>
      <c r="S163" s="59"/>
      <c r="T163" s="60"/>
      <c r="AT163" s="16" t="s">
        <v>140</v>
      </c>
      <c r="AU163" s="16" t="s">
        <v>138</v>
      </c>
    </row>
    <row r="164" spans="2:65" s="11" customFormat="1" ht="10.199999999999999">
      <c r="B164" s="188"/>
      <c r="C164" s="189"/>
      <c r="D164" s="185" t="s">
        <v>142</v>
      </c>
      <c r="E164" s="190" t="s">
        <v>19</v>
      </c>
      <c r="F164" s="191" t="s">
        <v>997</v>
      </c>
      <c r="G164" s="189"/>
      <c r="H164" s="192">
        <v>10.54</v>
      </c>
      <c r="I164" s="193"/>
      <c r="J164" s="189"/>
      <c r="K164" s="189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142</v>
      </c>
      <c r="AU164" s="198" t="s">
        <v>138</v>
      </c>
      <c r="AV164" s="11" t="s">
        <v>138</v>
      </c>
      <c r="AW164" s="11" t="s">
        <v>34</v>
      </c>
      <c r="AX164" s="11" t="s">
        <v>81</v>
      </c>
      <c r="AY164" s="198" t="s">
        <v>130</v>
      </c>
    </row>
    <row r="165" spans="2:65" s="1" customFormat="1" ht="20.399999999999999" customHeight="1">
      <c r="B165" s="33"/>
      <c r="C165" s="173" t="s">
        <v>313</v>
      </c>
      <c r="D165" s="173" t="s">
        <v>132</v>
      </c>
      <c r="E165" s="174" t="s">
        <v>998</v>
      </c>
      <c r="F165" s="175" t="s">
        <v>999</v>
      </c>
      <c r="G165" s="176" t="s">
        <v>273</v>
      </c>
      <c r="H165" s="177">
        <v>15.6</v>
      </c>
      <c r="I165" s="178"/>
      <c r="J165" s="179">
        <f>ROUND(I165*H165,2)</f>
        <v>0</v>
      </c>
      <c r="K165" s="175" t="s">
        <v>136</v>
      </c>
      <c r="L165" s="37"/>
      <c r="M165" s="180" t="s">
        <v>19</v>
      </c>
      <c r="N165" s="181" t="s">
        <v>45</v>
      </c>
      <c r="O165" s="59"/>
      <c r="P165" s="182">
        <f>O165*H165</f>
        <v>0</v>
      </c>
      <c r="Q165" s="182">
        <v>5.9000000000000003E-4</v>
      </c>
      <c r="R165" s="182">
        <f>Q165*H165</f>
        <v>9.2040000000000004E-3</v>
      </c>
      <c r="S165" s="182">
        <v>0</v>
      </c>
      <c r="T165" s="183">
        <f>S165*H165</f>
        <v>0</v>
      </c>
      <c r="AR165" s="16" t="s">
        <v>230</v>
      </c>
      <c r="AT165" s="16" t="s">
        <v>132</v>
      </c>
      <c r="AU165" s="16" t="s">
        <v>138</v>
      </c>
      <c r="AY165" s="16" t="s">
        <v>130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138</v>
      </c>
      <c r="BK165" s="184">
        <f>ROUND(I165*H165,2)</f>
        <v>0</v>
      </c>
      <c r="BL165" s="16" t="s">
        <v>230</v>
      </c>
      <c r="BM165" s="16" t="s">
        <v>1000</v>
      </c>
    </row>
    <row r="166" spans="2:65" s="1" customFormat="1" ht="10.199999999999999">
      <c r="B166" s="33"/>
      <c r="C166" s="34"/>
      <c r="D166" s="185" t="s">
        <v>140</v>
      </c>
      <c r="E166" s="34"/>
      <c r="F166" s="186" t="s">
        <v>1001</v>
      </c>
      <c r="G166" s="34"/>
      <c r="H166" s="34"/>
      <c r="I166" s="102"/>
      <c r="J166" s="34"/>
      <c r="K166" s="34"/>
      <c r="L166" s="37"/>
      <c r="M166" s="187"/>
      <c r="N166" s="59"/>
      <c r="O166" s="59"/>
      <c r="P166" s="59"/>
      <c r="Q166" s="59"/>
      <c r="R166" s="59"/>
      <c r="S166" s="59"/>
      <c r="T166" s="60"/>
      <c r="AT166" s="16" t="s">
        <v>140</v>
      </c>
      <c r="AU166" s="16" t="s">
        <v>138</v>
      </c>
    </row>
    <row r="167" spans="2:65" s="1" customFormat="1" ht="20.399999999999999" customHeight="1">
      <c r="B167" s="33"/>
      <c r="C167" s="173" t="s">
        <v>319</v>
      </c>
      <c r="D167" s="173" t="s">
        <v>132</v>
      </c>
      <c r="E167" s="174" t="s">
        <v>1002</v>
      </c>
      <c r="F167" s="175" t="s">
        <v>1003</v>
      </c>
      <c r="G167" s="176" t="s">
        <v>273</v>
      </c>
      <c r="H167" s="177">
        <v>15.6</v>
      </c>
      <c r="I167" s="178"/>
      <c r="J167" s="179">
        <f>ROUND(I167*H167,2)</f>
        <v>0</v>
      </c>
      <c r="K167" s="175" t="s">
        <v>136</v>
      </c>
      <c r="L167" s="37"/>
      <c r="M167" s="180" t="s">
        <v>19</v>
      </c>
      <c r="N167" s="181" t="s">
        <v>45</v>
      </c>
      <c r="O167" s="59"/>
      <c r="P167" s="182">
        <f>O167*H167</f>
        <v>0</v>
      </c>
      <c r="Q167" s="182">
        <v>5.2999999999999998E-4</v>
      </c>
      <c r="R167" s="182">
        <f>Q167*H167</f>
        <v>8.2679999999999993E-3</v>
      </c>
      <c r="S167" s="182">
        <v>0</v>
      </c>
      <c r="T167" s="183">
        <f>S167*H167</f>
        <v>0</v>
      </c>
      <c r="AR167" s="16" t="s">
        <v>230</v>
      </c>
      <c r="AT167" s="16" t="s">
        <v>132</v>
      </c>
      <c r="AU167" s="16" t="s">
        <v>138</v>
      </c>
      <c r="AY167" s="16" t="s">
        <v>130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138</v>
      </c>
      <c r="BK167" s="184">
        <f>ROUND(I167*H167,2)</f>
        <v>0</v>
      </c>
      <c r="BL167" s="16" t="s">
        <v>230</v>
      </c>
      <c r="BM167" s="16" t="s">
        <v>1004</v>
      </c>
    </row>
    <row r="168" spans="2:65" s="1" customFormat="1" ht="10.199999999999999">
      <c r="B168" s="33"/>
      <c r="C168" s="34"/>
      <c r="D168" s="185" t="s">
        <v>140</v>
      </c>
      <c r="E168" s="34"/>
      <c r="F168" s="186" t="s">
        <v>1005</v>
      </c>
      <c r="G168" s="34"/>
      <c r="H168" s="34"/>
      <c r="I168" s="102"/>
      <c r="J168" s="34"/>
      <c r="K168" s="34"/>
      <c r="L168" s="37"/>
      <c r="M168" s="187"/>
      <c r="N168" s="59"/>
      <c r="O168" s="59"/>
      <c r="P168" s="59"/>
      <c r="Q168" s="59"/>
      <c r="R168" s="59"/>
      <c r="S168" s="59"/>
      <c r="T168" s="60"/>
      <c r="AT168" s="16" t="s">
        <v>140</v>
      </c>
      <c r="AU168" s="16" t="s">
        <v>138</v>
      </c>
    </row>
    <row r="169" spans="2:65" s="1" customFormat="1" ht="20.399999999999999" customHeight="1">
      <c r="B169" s="33"/>
      <c r="C169" s="173" t="s">
        <v>324</v>
      </c>
      <c r="D169" s="173" t="s">
        <v>132</v>
      </c>
      <c r="E169" s="174" t="s">
        <v>1006</v>
      </c>
      <c r="F169" s="175" t="s">
        <v>1007</v>
      </c>
      <c r="G169" s="176" t="s">
        <v>185</v>
      </c>
      <c r="H169" s="177">
        <v>0.48599999999999999</v>
      </c>
      <c r="I169" s="178"/>
      <c r="J169" s="179">
        <f>ROUND(I169*H169,2)</f>
        <v>0</v>
      </c>
      <c r="K169" s="175" t="s">
        <v>136</v>
      </c>
      <c r="L169" s="37"/>
      <c r="M169" s="180" t="s">
        <v>19</v>
      </c>
      <c r="N169" s="181" t="s">
        <v>45</v>
      </c>
      <c r="O169" s="59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AR169" s="16" t="s">
        <v>230</v>
      </c>
      <c r="AT169" s="16" t="s">
        <v>132</v>
      </c>
      <c r="AU169" s="16" t="s">
        <v>138</v>
      </c>
      <c r="AY169" s="16" t="s">
        <v>130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138</v>
      </c>
      <c r="BK169" s="184">
        <f>ROUND(I169*H169,2)</f>
        <v>0</v>
      </c>
      <c r="BL169" s="16" t="s">
        <v>230</v>
      </c>
      <c r="BM169" s="16" t="s">
        <v>1008</v>
      </c>
    </row>
    <row r="170" spans="2:65" s="1" customFormat="1" ht="19.2">
      <c r="B170" s="33"/>
      <c r="C170" s="34"/>
      <c r="D170" s="185" t="s">
        <v>140</v>
      </c>
      <c r="E170" s="34"/>
      <c r="F170" s="186" t="s">
        <v>1009</v>
      </c>
      <c r="G170" s="34"/>
      <c r="H170" s="34"/>
      <c r="I170" s="102"/>
      <c r="J170" s="34"/>
      <c r="K170" s="34"/>
      <c r="L170" s="37"/>
      <c r="M170" s="187"/>
      <c r="N170" s="59"/>
      <c r="O170" s="59"/>
      <c r="P170" s="59"/>
      <c r="Q170" s="59"/>
      <c r="R170" s="59"/>
      <c r="S170" s="59"/>
      <c r="T170" s="60"/>
      <c r="AT170" s="16" t="s">
        <v>140</v>
      </c>
      <c r="AU170" s="16" t="s">
        <v>138</v>
      </c>
    </row>
    <row r="171" spans="2:65" s="10" customFormat="1" ht="22.8" customHeight="1">
      <c r="B171" s="157"/>
      <c r="C171" s="158"/>
      <c r="D171" s="159" t="s">
        <v>72</v>
      </c>
      <c r="E171" s="171" t="s">
        <v>886</v>
      </c>
      <c r="F171" s="171" t="s">
        <v>887</v>
      </c>
      <c r="G171" s="158"/>
      <c r="H171" s="158"/>
      <c r="I171" s="161"/>
      <c r="J171" s="172">
        <f>BK171</f>
        <v>0</v>
      </c>
      <c r="K171" s="158"/>
      <c r="L171" s="163"/>
      <c r="M171" s="164"/>
      <c r="N171" s="165"/>
      <c r="O171" s="165"/>
      <c r="P171" s="166">
        <f>SUM(P172:P176)</f>
        <v>0</v>
      </c>
      <c r="Q171" s="165"/>
      <c r="R171" s="166">
        <f>SUM(R172:R176)</f>
        <v>2.9327999999999997E-3</v>
      </c>
      <c r="S171" s="165"/>
      <c r="T171" s="167">
        <f>SUM(T172:T176)</f>
        <v>0</v>
      </c>
      <c r="AR171" s="168" t="s">
        <v>138</v>
      </c>
      <c r="AT171" s="169" t="s">
        <v>72</v>
      </c>
      <c r="AU171" s="169" t="s">
        <v>81</v>
      </c>
      <c r="AY171" s="168" t="s">
        <v>130</v>
      </c>
      <c r="BK171" s="170">
        <f>SUM(BK172:BK176)</f>
        <v>0</v>
      </c>
    </row>
    <row r="172" spans="2:65" s="1" customFormat="1" ht="20.399999999999999" customHeight="1">
      <c r="B172" s="33"/>
      <c r="C172" s="173" t="s">
        <v>329</v>
      </c>
      <c r="D172" s="173" t="s">
        <v>132</v>
      </c>
      <c r="E172" s="174" t="s">
        <v>895</v>
      </c>
      <c r="F172" s="175" t="s">
        <v>896</v>
      </c>
      <c r="G172" s="176" t="s">
        <v>135</v>
      </c>
      <c r="H172" s="177">
        <v>11.28</v>
      </c>
      <c r="I172" s="178"/>
      <c r="J172" s="179">
        <f>ROUND(I172*H172,2)</f>
        <v>0</v>
      </c>
      <c r="K172" s="175" t="s">
        <v>136</v>
      </c>
      <c r="L172" s="37"/>
      <c r="M172" s="180" t="s">
        <v>19</v>
      </c>
      <c r="N172" s="181" t="s">
        <v>45</v>
      </c>
      <c r="O172" s="59"/>
      <c r="P172" s="182">
        <f>O172*H172</f>
        <v>0</v>
      </c>
      <c r="Q172" s="182">
        <v>1.3999999999999999E-4</v>
      </c>
      <c r="R172" s="182">
        <f>Q172*H172</f>
        <v>1.5791999999999998E-3</v>
      </c>
      <c r="S172" s="182">
        <v>0</v>
      </c>
      <c r="T172" s="183">
        <f>S172*H172</f>
        <v>0</v>
      </c>
      <c r="AR172" s="16" t="s">
        <v>230</v>
      </c>
      <c r="AT172" s="16" t="s">
        <v>132</v>
      </c>
      <c r="AU172" s="16" t="s">
        <v>138</v>
      </c>
      <c r="AY172" s="16" t="s">
        <v>130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138</v>
      </c>
      <c r="BK172" s="184">
        <f>ROUND(I172*H172,2)</f>
        <v>0</v>
      </c>
      <c r="BL172" s="16" t="s">
        <v>230</v>
      </c>
      <c r="BM172" s="16" t="s">
        <v>1010</v>
      </c>
    </row>
    <row r="173" spans="2:65" s="1" customFormat="1" ht="10.199999999999999">
      <c r="B173" s="33"/>
      <c r="C173" s="34"/>
      <c r="D173" s="185" t="s">
        <v>140</v>
      </c>
      <c r="E173" s="34"/>
      <c r="F173" s="186" t="s">
        <v>898</v>
      </c>
      <c r="G173" s="34"/>
      <c r="H173" s="34"/>
      <c r="I173" s="102"/>
      <c r="J173" s="34"/>
      <c r="K173" s="34"/>
      <c r="L173" s="37"/>
      <c r="M173" s="187"/>
      <c r="N173" s="59"/>
      <c r="O173" s="59"/>
      <c r="P173" s="59"/>
      <c r="Q173" s="59"/>
      <c r="R173" s="59"/>
      <c r="S173" s="59"/>
      <c r="T173" s="60"/>
      <c r="AT173" s="16" t="s">
        <v>140</v>
      </c>
      <c r="AU173" s="16" t="s">
        <v>138</v>
      </c>
    </row>
    <row r="174" spans="2:65" s="11" customFormat="1" ht="10.199999999999999">
      <c r="B174" s="188"/>
      <c r="C174" s="189"/>
      <c r="D174" s="185" t="s">
        <v>142</v>
      </c>
      <c r="E174" s="190" t="s">
        <v>19</v>
      </c>
      <c r="F174" s="191" t="s">
        <v>1011</v>
      </c>
      <c r="G174" s="189"/>
      <c r="H174" s="192">
        <v>11.28</v>
      </c>
      <c r="I174" s="193"/>
      <c r="J174" s="189"/>
      <c r="K174" s="189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142</v>
      </c>
      <c r="AU174" s="198" t="s">
        <v>138</v>
      </c>
      <c r="AV174" s="11" t="s">
        <v>138</v>
      </c>
      <c r="AW174" s="11" t="s">
        <v>34</v>
      </c>
      <c r="AX174" s="11" t="s">
        <v>81</v>
      </c>
      <c r="AY174" s="198" t="s">
        <v>130</v>
      </c>
    </row>
    <row r="175" spans="2:65" s="1" customFormat="1" ht="20.399999999999999" customHeight="1">
      <c r="B175" s="33"/>
      <c r="C175" s="173" t="s">
        <v>334</v>
      </c>
      <c r="D175" s="173" t="s">
        <v>132</v>
      </c>
      <c r="E175" s="174" t="s">
        <v>900</v>
      </c>
      <c r="F175" s="175" t="s">
        <v>901</v>
      </c>
      <c r="G175" s="176" t="s">
        <v>135</v>
      </c>
      <c r="H175" s="177">
        <v>11.28</v>
      </c>
      <c r="I175" s="178"/>
      <c r="J175" s="179">
        <f>ROUND(I175*H175,2)</f>
        <v>0</v>
      </c>
      <c r="K175" s="175" t="s">
        <v>136</v>
      </c>
      <c r="L175" s="37"/>
      <c r="M175" s="180" t="s">
        <v>19</v>
      </c>
      <c r="N175" s="181" t="s">
        <v>45</v>
      </c>
      <c r="O175" s="59"/>
      <c r="P175" s="182">
        <f>O175*H175</f>
        <v>0</v>
      </c>
      <c r="Q175" s="182">
        <v>1.2E-4</v>
      </c>
      <c r="R175" s="182">
        <f>Q175*H175</f>
        <v>1.3535999999999999E-3</v>
      </c>
      <c r="S175" s="182">
        <v>0</v>
      </c>
      <c r="T175" s="183">
        <f>S175*H175</f>
        <v>0</v>
      </c>
      <c r="AR175" s="16" t="s">
        <v>230</v>
      </c>
      <c r="AT175" s="16" t="s">
        <v>132</v>
      </c>
      <c r="AU175" s="16" t="s">
        <v>138</v>
      </c>
      <c r="AY175" s="16" t="s">
        <v>130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138</v>
      </c>
      <c r="BK175" s="184">
        <f>ROUND(I175*H175,2)</f>
        <v>0</v>
      </c>
      <c r="BL175" s="16" t="s">
        <v>230</v>
      </c>
      <c r="BM175" s="16" t="s">
        <v>1012</v>
      </c>
    </row>
    <row r="176" spans="2:65" s="1" customFormat="1" ht="10.199999999999999">
      <c r="B176" s="33"/>
      <c r="C176" s="34"/>
      <c r="D176" s="185" t="s">
        <v>140</v>
      </c>
      <c r="E176" s="34"/>
      <c r="F176" s="186" t="s">
        <v>903</v>
      </c>
      <c r="G176" s="34"/>
      <c r="H176" s="34"/>
      <c r="I176" s="102"/>
      <c r="J176" s="34"/>
      <c r="K176" s="34"/>
      <c r="L176" s="37"/>
      <c r="M176" s="230"/>
      <c r="N176" s="231"/>
      <c r="O176" s="231"/>
      <c r="P176" s="231"/>
      <c r="Q176" s="231"/>
      <c r="R176" s="231"/>
      <c r="S176" s="231"/>
      <c r="T176" s="232"/>
      <c r="AT176" s="16" t="s">
        <v>140</v>
      </c>
      <c r="AU176" s="16" t="s">
        <v>138</v>
      </c>
    </row>
    <row r="177" spans="2:12" s="1" customFormat="1" ht="6.9" customHeight="1">
      <c r="B177" s="45"/>
      <c r="C177" s="46"/>
      <c r="D177" s="46"/>
      <c r="E177" s="46"/>
      <c r="F177" s="46"/>
      <c r="G177" s="46"/>
      <c r="H177" s="46"/>
      <c r="I177" s="124"/>
      <c r="J177" s="46"/>
      <c r="K177" s="46"/>
      <c r="L177" s="37"/>
    </row>
  </sheetData>
  <sheetProtection algorithmName="SHA-512" hashValue="jNQHF6pyyi+gyqDyLmYNeohUchuL9xFxmqcBgaGglv2ZUJw04s13VqLHidbz90XzIRp3CB9DHKSXveKnW4BeSA==" saltValue="VET0ledTvG9sKcTDwglIjFanMx9b3qpra7508e1uH0RxlJzQR+VbmGb0a6f5YCYJZwM/RcvYf9eOQvdP8v/a9w==" spinCount="100000" sheet="1" objects="1" scenarios="1" formatColumns="0" formatRows="0" autoFilter="0"/>
  <autoFilter ref="C89:K176" xr:uid="{00000000-0009-0000-0000-000002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6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88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81</v>
      </c>
    </row>
    <row r="4" spans="2:46" ht="24.9" customHeight="1">
      <c r="B4" s="19"/>
      <c r="D4" s="100" t="s">
        <v>89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350" t="str">
        <f>'Rekapitulace stavby'!K6</f>
        <v>Zateplení domů a oprava střech na ul. Jateční v Bohumíně - II., č. p. 152</v>
      </c>
      <c r="F7" s="351"/>
      <c r="G7" s="351"/>
      <c r="H7" s="351"/>
      <c r="L7" s="19"/>
    </row>
    <row r="8" spans="2:46" s="1" customFormat="1" ht="12" customHeight="1">
      <c r="B8" s="37"/>
      <c r="D8" s="101" t="s">
        <v>90</v>
      </c>
      <c r="I8" s="102"/>
      <c r="L8" s="37"/>
    </row>
    <row r="9" spans="2:46" s="1" customFormat="1" ht="36.9" customHeight="1">
      <c r="B9" s="37"/>
      <c r="E9" s="352" t="s">
        <v>1013</v>
      </c>
      <c r="F9" s="353"/>
      <c r="G9" s="353"/>
      <c r="H9" s="353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19</v>
      </c>
      <c r="I11" s="103" t="s">
        <v>20</v>
      </c>
      <c r="J11" s="16" t="s">
        <v>19</v>
      </c>
      <c r="L11" s="37"/>
    </row>
    <row r="12" spans="2:46" s="1" customFormat="1" ht="12" customHeight="1">
      <c r="B12" s="37"/>
      <c r="D12" s="101" t="s">
        <v>21</v>
      </c>
      <c r="F12" s="16" t="s">
        <v>22</v>
      </c>
      <c r="I12" s="103" t="s">
        <v>23</v>
      </c>
      <c r="J12" s="104" t="str">
        <f>'Rekapitulace stavby'!AN8</f>
        <v>14. 12. 2018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25</v>
      </c>
      <c r="I14" s="103" t="s">
        <v>26</v>
      </c>
      <c r="J14" s="16" t="s">
        <v>19</v>
      </c>
      <c r="L14" s="37"/>
    </row>
    <row r="15" spans="2:46" s="1" customFormat="1" ht="18" customHeight="1">
      <c r="B15" s="37"/>
      <c r="E15" s="16" t="s">
        <v>27</v>
      </c>
      <c r="I15" s="103" t="s">
        <v>28</v>
      </c>
      <c r="J15" s="16" t="s">
        <v>19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29</v>
      </c>
      <c r="I17" s="103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54" t="str">
        <f>'Rekapitulace stavby'!E14</f>
        <v>Vyplň údaj</v>
      </c>
      <c r="F18" s="355"/>
      <c r="G18" s="355"/>
      <c r="H18" s="355"/>
      <c r="I18" s="103" t="s">
        <v>28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31</v>
      </c>
      <c r="I20" s="103" t="s">
        <v>26</v>
      </c>
      <c r="J20" s="16" t="s">
        <v>32</v>
      </c>
      <c r="L20" s="37"/>
    </row>
    <row r="21" spans="2:12" s="1" customFormat="1" ht="18" customHeight="1">
      <c r="B21" s="37"/>
      <c r="E21" s="16" t="s">
        <v>33</v>
      </c>
      <c r="I21" s="103" t="s">
        <v>28</v>
      </c>
      <c r="J21" s="16" t="s">
        <v>19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35</v>
      </c>
      <c r="I23" s="103" t="s">
        <v>26</v>
      </c>
      <c r="J23" s="16" t="s">
        <v>19</v>
      </c>
      <c r="L23" s="37"/>
    </row>
    <row r="24" spans="2:12" s="1" customFormat="1" ht="18" customHeight="1">
      <c r="B24" s="37"/>
      <c r="E24" s="16" t="s">
        <v>36</v>
      </c>
      <c r="I24" s="103" t="s">
        <v>28</v>
      </c>
      <c r="J24" s="16" t="s">
        <v>19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37</v>
      </c>
      <c r="I26" s="102"/>
      <c r="L26" s="37"/>
    </row>
    <row r="27" spans="2:12" s="6" customFormat="1" ht="14.4" customHeight="1">
      <c r="B27" s="105"/>
      <c r="E27" s="356" t="s">
        <v>19</v>
      </c>
      <c r="F27" s="356"/>
      <c r="G27" s="356"/>
      <c r="H27" s="356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ROUND(J85,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" customHeight="1">
      <c r="B33" s="37"/>
      <c r="D33" s="101" t="s">
        <v>43</v>
      </c>
      <c r="E33" s="101" t="s">
        <v>44</v>
      </c>
      <c r="F33" s="112">
        <f>ROUND((SUM(BE85:BE105)),  2)</f>
        <v>0</v>
      </c>
      <c r="I33" s="113">
        <v>0.21</v>
      </c>
      <c r="J33" s="112">
        <f>ROUND(((SUM(BE85:BE105))*I33),  2)</f>
        <v>0</v>
      </c>
      <c r="L33" s="37"/>
    </row>
    <row r="34" spans="2:12" s="1" customFormat="1" ht="14.4" customHeight="1">
      <c r="B34" s="37"/>
      <c r="E34" s="101" t="s">
        <v>45</v>
      </c>
      <c r="F34" s="112">
        <f>ROUND((SUM(BF85:BF105)),  2)</f>
        <v>0</v>
      </c>
      <c r="I34" s="113">
        <v>0.15</v>
      </c>
      <c r="J34" s="112">
        <f>ROUND(((SUM(BF85:BF105))*I34),  2)</f>
        <v>0</v>
      </c>
      <c r="L34" s="37"/>
    </row>
    <row r="35" spans="2:12" s="1" customFormat="1" ht="14.4" hidden="1" customHeight="1">
      <c r="B35" s="37"/>
      <c r="E35" s="101" t="s">
        <v>46</v>
      </c>
      <c r="F35" s="112">
        <f>ROUND((SUM(BG85:BG105)),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47</v>
      </c>
      <c r="F36" s="112">
        <f>ROUND((SUM(BH85:BH105)),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48</v>
      </c>
      <c r="F37" s="112">
        <f>ROUND((SUM(BI85:BI105)),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92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357" t="str">
        <f>E7</f>
        <v>Zateplení domů a oprava střech na ul. Jateční v Bohumíně - II., č. p. 152</v>
      </c>
      <c r="F48" s="358"/>
      <c r="G48" s="358"/>
      <c r="H48" s="358"/>
      <c r="I48" s="102"/>
      <c r="J48" s="34"/>
      <c r="K48" s="34"/>
      <c r="L48" s="37"/>
    </row>
    <row r="49" spans="2:47" s="1" customFormat="1" ht="12" customHeight="1">
      <c r="B49" s="33"/>
      <c r="C49" s="28" t="s">
        <v>90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330" t="str">
        <f>E9</f>
        <v>03 - VRN</v>
      </c>
      <c r="F50" s="329"/>
      <c r="G50" s="329"/>
      <c r="H50" s="329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Bohumín</v>
      </c>
      <c r="G52" s="34"/>
      <c r="H52" s="34"/>
      <c r="I52" s="103" t="s">
        <v>23</v>
      </c>
      <c r="J52" s="54" t="str">
        <f>IF(J12="","",J12)</f>
        <v>14. 12. 2018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25</v>
      </c>
      <c r="D54" s="34"/>
      <c r="E54" s="34"/>
      <c r="F54" s="26" t="str">
        <f>E15</f>
        <v>Město Bohumín</v>
      </c>
      <c r="G54" s="34"/>
      <c r="H54" s="34"/>
      <c r="I54" s="103" t="s">
        <v>31</v>
      </c>
      <c r="J54" s="31" t="str">
        <f>E21</f>
        <v>BENUTA PRO s.r.o.</v>
      </c>
      <c r="K54" s="34"/>
      <c r="L54" s="37"/>
    </row>
    <row r="55" spans="2:47" s="1" customFormat="1" ht="12.6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3" t="s">
        <v>35</v>
      </c>
      <c r="J55" s="31" t="str">
        <f>E24</f>
        <v>Ing. T. Pacola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93</v>
      </c>
      <c r="D57" s="129"/>
      <c r="E57" s="129"/>
      <c r="F57" s="129"/>
      <c r="G57" s="129"/>
      <c r="H57" s="129"/>
      <c r="I57" s="130"/>
      <c r="J57" s="131" t="s">
        <v>94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71</v>
      </c>
      <c r="D59" s="34"/>
      <c r="E59" s="34"/>
      <c r="F59" s="34"/>
      <c r="G59" s="34"/>
      <c r="H59" s="34"/>
      <c r="I59" s="102"/>
      <c r="J59" s="72">
        <f>J85</f>
        <v>0</v>
      </c>
      <c r="K59" s="34"/>
      <c r="L59" s="37"/>
      <c r="AU59" s="16" t="s">
        <v>95</v>
      </c>
    </row>
    <row r="60" spans="2:47" s="7" customFormat="1" ht="24.9" customHeight="1">
      <c r="B60" s="133"/>
      <c r="C60" s="134"/>
      <c r="D60" s="135" t="s">
        <v>1014</v>
      </c>
      <c r="E60" s="136"/>
      <c r="F60" s="136"/>
      <c r="G60" s="136"/>
      <c r="H60" s="136"/>
      <c r="I60" s="137"/>
      <c r="J60" s="138">
        <f>J86</f>
        <v>0</v>
      </c>
      <c r="K60" s="134"/>
      <c r="L60" s="139"/>
    </row>
    <row r="61" spans="2:47" s="8" customFormat="1" ht="19.95" customHeight="1">
      <c r="B61" s="140"/>
      <c r="C61" s="141"/>
      <c r="D61" s="142" t="s">
        <v>1015</v>
      </c>
      <c r="E61" s="143"/>
      <c r="F61" s="143"/>
      <c r="G61" s="143"/>
      <c r="H61" s="143"/>
      <c r="I61" s="144"/>
      <c r="J61" s="145">
        <f>J87</f>
        <v>0</v>
      </c>
      <c r="K61" s="141"/>
      <c r="L61" s="146"/>
    </row>
    <row r="62" spans="2:47" s="8" customFormat="1" ht="19.95" customHeight="1">
      <c r="B62" s="140"/>
      <c r="C62" s="141"/>
      <c r="D62" s="142" t="s">
        <v>1016</v>
      </c>
      <c r="E62" s="143"/>
      <c r="F62" s="143"/>
      <c r="G62" s="143"/>
      <c r="H62" s="143"/>
      <c r="I62" s="144"/>
      <c r="J62" s="145">
        <f>J90</f>
        <v>0</v>
      </c>
      <c r="K62" s="141"/>
      <c r="L62" s="146"/>
    </row>
    <row r="63" spans="2:47" s="8" customFormat="1" ht="19.95" customHeight="1">
      <c r="B63" s="140"/>
      <c r="C63" s="141"/>
      <c r="D63" s="142" t="s">
        <v>1017</v>
      </c>
      <c r="E63" s="143"/>
      <c r="F63" s="143"/>
      <c r="G63" s="143"/>
      <c r="H63" s="143"/>
      <c r="I63" s="144"/>
      <c r="J63" s="145">
        <f>J97</f>
        <v>0</v>
      </c>
      <c r="K63" s="141"/>
      <c r="L63" s="146"/>
    </row>
    <row r="64" spans="2:47" s="8" customFormat="1" ht="19.95" customHeight="1">
      <c r="B64" s="140"/>
      <c r="C64" s="141"/>
      <c r="D64" s="142" t="s">
        <v>1018</v>
      </c>
      <c r="E64" s="143"/>
      <c r="F64" s="143"/>
      <c r="G64" s="143"/>
      <c r="H64" s="143"/>
      <c r="I64" s="144"/>
      <c r="J64" s="145">
        <f>J100</f>
        <v>0</v>
      </c>
      <c r="K64" s="141"/>
      <c r="L64" s="146"/>
    </row>
    <row r="65" spans="2:12" s="8" customFormat="1" ht="19.95" customHeight="1">
      <c r="B65" s="140"/>
      <c r="C65" s="141"/>
      <c r="D65" s="142" t="s">
        <v>1019</v>
      </c>
      <c r="E65" s="143"/>
      <c r="F65" s="143"/>
      <c r="G65" s="143"/>
      <c r="H65" s="143"/>
      <c r="I65" s="144"/>
      <c r="J65" s="145">
        <f>J103</f>
        <v>0</v>
      </c>
      <c r="K65" s="141"/>
      <c r="L65" s="146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2"/>
      <c r="J66" s="34"/>
      <c r="K66" s="34"/>
      <c r="L66" s="37"/>
    </row>
    <row r="67" spans="2:12" s="1" customFormat="1" ht="6.9" customHeight="1">
      <c r="B67" s="45"/>
      <c r="C67" s="46"/>
      <c r="D67" s="46"/>
      <c r="E67" s="46"/>
      <c r="F67" s="46"/>
      <c r="G67" s="46"/>
      <c r="H67" s="46"/>
      <c r="I67" s="124"/>
      <c r="J67" s="46"/>
      <c r="K67" s="46"/>
      <c r="L67" s="37"/>
    </row>
    <row r="71" spans="2:12" s="1" customFormat="1" ht="6.9" customHeight="1">
      <c r="B71" s="47"/>
      <c r="C71" s="48"/>
      <c r="D71" s="48"/>
      <c r="E71" s="48"/>
      <c r="F71" s="48"/>
      <c r="G71" s="48"/>
      <c r="H71" s="48"/>
      <c r="I71" s="127"/>
      <c r="J71" s="48"/>
      <c r="K71" s="48"/>
      <c r="L71" s="37"/>
    </row>
    <row r="72" spans="2:12" s="1" customFormat="1" ht="24.9" customHeight="1">
      <c r="B72" s="33"/>
      <c r="C72" s="22" t="s">
        <v>115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6.9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4.4" customHeight="1">
      <c r="B75" s="33"/>
      <c r="C75" s="34"/>
      <c r="D75" s="34"/>
      <c r="E75" s="357" t="str">
        <f>E7</f>
        <v>Zateplení domů a oprava střech na ul. Jateční v Bohumíně - II., č. p. 152</v>
      </c>
      <c r="F75" s="358"/>
      <c r="G75" s="358"/>
      <c r="H75" s="358"/>
      <c r="I75" s="102"/>
      <c r="J75" s="34"/>
      <c r="K75" s="34"/>
      <c r="L75" s="37"/>
    </row>
    <row r="76" spans="2:12" s="1" customFormat="1" ht="12" customHeight="1">
      <c r="B76" s="33"/>
      <c r="C76" s="28" t="s">
        <v>90</v>
      </c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14.4" customHeight="1">
      <c r="B77" s="33"/>
      <c r="C77" s="34"/>
      <c r="D77" s="34"/>
      <c r="E77" s="330" t="str">
        <f>E9</f>
        <v>03 - VRN</v>
      </c>
      <c r="F77" s="329"/>
      <c r="G77" s="329"/>
      <c r="H77" s="329"/>
      <c r="I77" s="102"/>
      <c r="J77" s="34"/>
      <c r="K77" s="34"/>
      <c r="L77" s="37"/>
    </row>
    <row r="78" spans="2:12" s="1" customFormat="1" ht="6.9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2" customHeight="1">
      <c r="B79" s="33"/>
      <c r="C79" s="28" t="s">
        <v>21</v>
      </c>
      <c r="D79" s="34"/>
      <c r="E79" s="34"/>
      <c r="F79" s="26" t="str">
        <f>F12</f>
        <v>Bohumín</v>
      </c>
      <c r="G79" s="34"/>
      <c r="H79" s="34"/>
      <c r="I79" s="103" t="s">
        <v>23</v>
      </c>
      <c r="J79" s="54" t="str">
        <f>IF(J12="","",J12)</f>
        <v>14. 12. 2018</v>
      </c>
      <c r="K79" s="34"/>
      <c r="L79" s="37"/>
    </row>
    <row r="80" spans="2:12" s="1" customFormat="1" ht="6.9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12.6" customHeight="1">
      <c r="B81" s="33"/>
      <c r="C81" s="28" t="s">
        <v>25</v>
      </c>
      <c r="D81" s="34"/>
      <c r="E81" s="34"/>
      <c r="F81" s="26" t="str">
        <f>E15</f>
        <v>Město Bohumín</v>
      </c>
      <c r="G81" s="34"/>
      <c r="H81" s="34"/>
      <c r="I81" s="103" t="s">
        <v>31</v>
      </c>
      <c r="J81" s="31" t="str">
        <f>E21</f>
        <v>BENUTA PRO s.r.o.</v>
      </c>
      <c r="K81" s="34"/>
      <c r="L81" s="37"/>
    </row>
    <row r="82" spans="2:65" s="1" customFormat="1" ht="12.6" customHeight="1">
      <c r="B82" s="33"/>
      <c r="C82" s="28" t="s">
        <v>29</v>
      </c>
      <c r="D82" s="34"/>
      <c r="E82" s="34"/>
      <c r="F82" s="26" t="str">
        <f>IF(E18="","",E18)</f>
        <v>Vyplň údaj</v>
      </c>
      <c r="G82" s="34"/>
      <c r="H82" s="34"/>
      <c r="I82" s="103" t="s">
        <v>35</v>
      </c>
      <c r="J82" s="31" t="str">
        <f>E24</f>
        <v>Ing. T. Pacola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5" s="9" customFormat="1" ht="29.25" customHeight="1">
      <c r="B84" s="147"/>
      <c r="C84" s="148" t="s">
        <v>116</v>
      </c>
      <c r="D84" s="149" t="s">
        <v>58</v>
      </c>
      <c r="E84" s="149" t="s">
        <v>54</v>
      </c>
      <c r="F84" s="149" t="s">
        <v>55</v>
      </c>
      <c r="G84" s="149" t="s">
        <v>117</v>
      </c>
      <c r="H84" s="149" t="s">
        <v>118</v>
      </c>
      <c r="I84" s="150" t="s">
        <v>119</v>
      </c>
      <c r="J84" s="149" t="s">
        <v>94</v>
      </c>
      <c r="K84" s="151" t="s">
        <v>120</v>
      </c>
      <c r="L84" s="152"/>
      <c r="M84" s="63" t="s">
        <v>19</v>
      </c>
      <c r="N84" s="64" t="s">
        <v>43</v>
      </c>
      <c r="O84" s="64" t="s">
        <v>121</v>
      </c>
      <c r="P84" s="64" t="s">
        <v>122</v>
      </c>
      <c r="Q84" s="64" t="s">
        <v>123</v>
      </c>
      <c r="R84" s="64" t="s">
        <v>124</v>
      </c>
      <c r="S84" s="64" t="s">
        <v>125</v>
      </c>
      <c r="T84" s="65" t="s">
        <v>126</v>
      </c>
    </row>
    <row r="85" spans="2:65" s="1" customFormat="1" ht="22.8" customHeight="1">
      <c r="B85" s="33"/>
      <c r="C85" s="70" t="s">
        <v>127</v>
      </c>
      <c r="D85" s="34"/>
      <c r="E85" s="34"/>
      <c r="F85" s="34"/>
      <c r="G85" s="34"/>
      <c r="H85" s="34"/>
      <c r="I85" s="102"/>
      <c r="J85" s="153">
        <f>BK85</f>
        <v>0</v>
      </c>
      <c r="K85" s="34"/>
      <c r="L85" s="37"/>
      <c r="M85" s="66"/>
      <c r="N85" s="67"/>
      <c r="O85" s="67"/>
      <c r="P85" s="154">
        <f>P86</f>
        <v>0</v>
      </c>
      <c r="Q85" s="67"/>
      <c r="R85" s="154">
        <f>R86</f>
        <v>0</v>
      </c>
      <c r="S85" s="67"/>
      <c r="T85" s="155">
        <f>T86</f>
        <v>0</v>
      </c>
      <c r="AT85" s="16" t="s">
        <v>72</v>
      </c>
      <c r="AU85" s="16" t="s">
        <v>95</v>
      </c>
      <c r="BK85" s="156">
        <f>BK86</f>
        <v>0</v>
      </c>
    </row>
    <row r="86" spans="2:65" s="10" customFormat="1" ht="25.95" customHeight="1">
      <c r="B86" s="157"/>
      <c r="C86" s="158"/>
      <c r="D86" s="159" t="s">
        <v>72</v>
      </c>
      <c r="E86" s="160" t="s">
        <v>87</v>
      </c>
      <c r="F86" s="160" t="s">
        <v>1020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P87+P90+P97+P100+P103</f>
        <v>0</v>
      </c>
      <c r="Q86" s="165"/>
      <c r="R86" s="166">
        <f>R87+R90+R97+R100+R103</f>
        <v>0</v>
      </c>
      <c r="S86" s="165"/>
      <c r="T86" s="167">
        <f>T87+T90+T97+T100+T103</f>
        <v>0</v>
      </c>
      <c r="AR86" s="168" t="s">
        <v>159</v>
      </c>
      <c r="AT86" s="169" t="s">
        <v>72</v>
      </c>
      <c r="AU86" s="169" t="s">
        <v>73</v>
      </c>
      <c r="AY86" s="168" t="s">
        <v>130</v>
      </c>
      <c r="BK86" s="170">
        <f>BK87+BK90+BK97+BK100+BK103</f>
        <v>0</v>
      </c>
    </row>
    <row r="87" spans="2:65" s="10" customFormat="1" ht="22.8" customHeight="1">
      <c r="B87" s="157"/>
      <c r="C87" s="158"/>
      <c r="D87" s="159" t="s">
        <v>72</v>
      </c>
      <c r="E87" s="171" t="s">
        <v>1021</v>
      </c>
      <c r="F87" s="171" t="s">
        <v>1022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SUM(P88:P89)</f>
        <v>0</v>
      </c>
      <c r="Q87" s="165"/>
      <c r="R87" s="166">
        <f>SUM(R88:R89)</f>
        <v>0</v>
      </c>
      <c r="S87" s="165"/>
      <c r="T87" s="167">
        <f>SUM(T88:T89)</f>
        <v>0</v>
      </c>
      <c r="AR87" s="168" t="s">
        <v>159</v>
      </c>
      <c r="AT87" s="169" t="s">
        <v>72</v>
      </c>
      <c r="AU87" s="169" t="s">
        <v>81</v>
      </c>
      <c r="AY87" s="168" t="s">
        <v>130</v>
      </c>
      <c r="BK87" s="170">
        <f>SUM(BK88:BK89)</f>
        <v>0</v>
      </c>
    </row>
    <row r="88" spans="2:65" s="1" customFormat="1" ht="20.399999999999999" customHeight="1">
      <c r="B88" s="33"/>
      <c r="C88" s="173" t="s">
        <v>81</v>
      </c>
      <c r="D88" s="173" t="s">
        <v>132</v>
      </c>
      <c r="E88" s="174" t="s">
        <v>1023</v>
      </c>
      <c r="F88" s="175" t="s">
        <v>1024</v>
      </c>
      <c r="G88" s="176" t="s">
        <v>1025</v>
      </c>
      <c r="H88" s="177">
        <v>1</v>
      </c>
      <c r="I88" s="178"/>
      <c r="J88" s="179">
        <f>ROUND(I88*H88,2)</f>
        <v>0</v>
      </c>
      <c r="K88" s="175" t="s">
        <v>136</v>
      </c>
      <c r="L88" s="37"/>
      <c r="M88" s="180" t="s">
        <v>19</v>
      </c>
      <c r="N88" s="181" t="s">
        <v>45</v>
      </c>
      <c r="O88" s="5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6" t="s">
        <v>1026</v>
      </c>
      <c r="AT88" s="16" t="s">
        <v>132</v>
      </c>
      <c r="AU88" s="16" t="s">
        <v>138</v>
      </c>
      <c r="AY88" s="16" t="s">
        <v>130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138</v>
      </c>
      <c r="BK88" s="184">
        <f>ROUND(I88*H88,2)</f>
        <v>0</v>
      </c>
      <c r="BL88" s="16" t="s">
        <v>1026</v>
      </c>
      <c r="BM88" s="16" t="s">
        <v>1027</v>
      </c>
    </row>
    <row r="89" spans="2:65" s="1" customFormat="1" ht="10.199999999999999">
      <c r="B89" s="33"/>
      <c r="C89" s="34"/>
      <c r="D89" s="185" t="s">
        <v>140</v>
      </c>
      <c r="E89" s="34"/>
      <c r="F89" s="186" t="s">
        <v>1024</v>
      </c>
      <c r="G89" s="34"/>
      <c r="H89" s="34"/>
      <c r="I89" s="102"/>
      <c r="J89" s="34"/>
      <c r="K89" s="34"/>
      <c r="L89" s="37"/>
      <c r="M89" s="187"/>
      <c r="N89" s="59"/>
      <c r="O89" s="59"/>
      <c r="P89" s="59"/>
      <c r="Q89" s="59"/>
      <c r="R89" s="59"/>
      <c r="S89" s="59"/>
      <c r="T89" s="60"/>
      <c r="AT89" s="16" t="s">
        <v>140</v>
      </c>
      <c r="AU89" s="16" t="s">
        <v>138</v>
      </c>
    </row>
    <row r="90" spans="2:65" s="10" customFormat="1" ht="22.8" customHeight="1">
      <c r="B90" s="157"/>
      <c r="C90" s="158"/>
      <c r="D90" s="159" t="s">
        <v>72</v>
      </c>
      <c r="E90" s="171" t="s">
        <v>1028</v>
      </c>
      <c r="F90" s="171" t="s">
        <v>1029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SUM(P91:P96)</f>
        <v>0</v>
      </c>
      <c r="Q90" s="165"/>
      <c r="R90" s="166">
        <f>SUM(R91:R96)</f>
        <v>0</v>
      </c>
      <c r="S90" s="165"/>
      <c r="T90" s="167">
        <f>SUM(T91:T96)</f>
        <v>0</v>
      </c>
      <c r="AR90" s="168" t="s">
        <v>159</v>
      </c>
      <c r="AT90" s="169" t="s">
        <v>72</v>
      </c>
      <c r="AU90" s="169" t="s">
        <v>81</v>
      </c>
      <c r="AY90" s="168" t="s">
        <v>130</v>
      </c>
      <c r="BK90" s="170">
        <f>SUM(BK91:BK96)</f>
        <v>0</v>
      </c>
    </row>
    <row r="91" spans="2:65" s="1" customFormat="1" ht="20.399999999999999" customHeight="1">
      <c r="B91" s="33"/>
      <c r="C91" s="173" t="s">
        <v>138</v>
      </c>
      <c r="D91" s="173" t="s">
        <v>132</v>
      </c>
      <c r="E91" s="174" t="s">
        <v>1030</v>
      </c>
      <c r="F91" s="175" t="s">
        <v>1029</v>
      </c>
      <c r="G91" s="176" t="s">
        <v>1025</v>
      </c>
      <c r="H91" s="177">
        <v>1</v>
      </c>
      <c r="I91" s="178"/>
      <c r="J91" s="179">
        <f>ROUND(I91*H91,2)</f>
        <v>0</v>
      </c>
      <c r="K91" s="175" t="s">
        <v>136</v>
      </c>
      <c r="L91" s="37"/>
      <c r="M91" s="180" t="s">
        <v>19</v>
      </c>
      <c r="N91" s="181" t="s">
        <v>45</v>
      </c>
      <c r="O91" s="59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6" t="s">
        <v>1026</v>
      </c>
      <c r="AT91" s="16" t="s">
        <v>132</v>
      </c>
      <c r="AU91" s="16" t="s">
        <v>138</v>
      </c>
      <c r="AY91" s="16" t="s">
        <v>130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138</v>
      </c>
      <c r="BK91" s="184">
        <f>ROUND(I91*H91,2)</f>
        <v>0</v>
      </c>
      <c r="BL91" s="16" t="s">
        <v>1026</v>
      </c>
      <c r="BM91" s="16" t="s">
        <v>1031</v>
      </c>
    </row>
    <row r="92" spans="2:65" s="1" customFormat="1" ht="10.199999999999999">
      <c r="B92" s="33"/>
      <c r="C92" s="34"/>
      <c r="D92" s="185" t="s">
        <v>140</v>
      </c>
      <c r="E92" s="34"/>
      <c r="F92" s="186" t="s">
        <v>1029</v>
      </c>
      <c r="G92" s="34"/>
      <c r="H92" s="34"/>
      <c r="I92" s="102"/>
      <c r="J92" s="34"/>
      <c r="K92" s="34"/>
      <c r="L92" s="37"/>
      <c r="M92" s="187"/>
      <c r="N92" s="59"/>
      <c r="O92" s="59"/>
      <c r="P92" s="59"/>
      <c r="Q92" s="59"/>
      <c r="R92" s="59"/>
      <c r="S92" s="59"/>
      <c r="T92" s="60"/>
      <c r="AT92" s="16" t="s">
        <v>140</v>
      </c>
      <c r="AU92" s="16" t="s">
        <v>138</v>
      </c>
    </row>
    <row r="93" spans="2:65" s="1" customFormat="1" ht="20.399999999999999" customHeight="1">
      <c r="B93" s="33"/>
      <c r="C93" s="173" t="s">
        <v>150</v>
      </c>
      <c r="D93" s="173" t="s">
        <v>132</v>
      </c>
      <c r="E93" s="174" t="s">
        <v>1032</v>
      </c>
      <c r="F93" s="175" t="s">
        <v>1033</v>
      </c>
      <c r="G93" s="176" t="s">
        <v>1025</v>
      </c>
      <c r="H93" s="177">
        <v>1</v>
      </c>
      <c r="I93" s="178"/>
      <c r="J93" s="179">
        <f>ROUND(I93*H93,2)</f>
        <v>0</v>
      </c>
      <c r="K93" s="175" t="s">
        <v>136</v>
      </c>
      <c r="L93" s="37"/>
      <c r="M93" s="180" t="s">
        <v>19</v>
      </c>
      <c r="N93" s="181" t="s">
        <v>45</v>
      </c>
      <c r="O93" s="59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6" t="s">
        <v>1026</v>
      </c>
      <c r="AT93" s="16" t="s">
        <v>132</v>
      </c>
      <c r="AU93" s="16" t="s">
        <v>138</v>
      </c>
      <c r="AY93" s="16" t="s">
        <v>130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138</v>
      </c>
      <c r="BK93" s="184">
        <f>ROUND(I93*H93,2)</f>
        <v>0</v>
      </c>
      <c r="BL93" s="16" t="s">
        <v>1026</v>
      </c>
      <c r="BM93" s="16" t="s">
        <v>1034</v>
      </c>
    </row>
    <row r="94" spans="2:65" s="1" customFormat="1" ht="10.199999999999999">
      <c r="B94" s="33"/>
      <c r="C94" s="34"/>
      <c r="D94" s="185" t="s">
        <v>140</v>
      </c>
      <c r="E94" s="34"/>
      <c r="F94" s="186" t="s">
        <v>1033</v>
      </c>
      <c r="G94" s="34"/>
      <c r="H94" s="34"/>
      <c r="I94" s="102"/>
      <c r="J94" s="34"/>
      <c r="K94" s="34"/>
      <c r="L94" s="37"/>
      <c r="M94" s="187"/>
      <c r="N94" s="59"/>
      <c r="O94" s="59"/>
      <c r="P94" s="59"/>
      <c r="Q94" s="59"/>
      <c r="R94" s="59"/>
      <c r="S94" s="59"/>
      <c r="T94" s="60"/>
      <c r="AT94" s="16" t="s">
        <v>140</v>
      </c>
      <c r="AU94" s="16" t="s">
        <v>138</v>
      </c>
    </row>
    <row r="95" spans="2:65" s="1" customFormat="1" ht="20.399999999999999" customHeight="1">
      <c r="B95" s="33"/>
      <c r="C95" s="173" t="s">
        <v>137</v>
      </c>
      <c r="D95" s="173" t="s">
        <v>132</v>
      </c>
      <c r="E95" s="174" t="s">
        <v>1035</v>
      </c>
      <c r="F95" s="175" t="s">
        <v>1036</v>
      </c>
      <c r="G95" s="176" t="s">
        <v>1025</v>
      </c>
      <c r="H95" s="177">
        <v>1</v>
      </c>
      <c r="I95" s="178"/>
      <c r="J95" s="179">
        <f>ROUND(I95*H95,2)</f>
        <v>0</v>
      </c>
      <c r="K95" s="175" t="s">
        <v>136</v>
      </c>
      <c r="L95" s="37"/>
      <c r="M95" s="180" t="s">
        <v>19</v>
      </c>
      <c r="N95" s="181" t="s">
        <v>45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1026</v>
      </c>
      <c r="AT95" s="16" t="s">
        <v>132</v>
      </c>
      <c r="AU95" s="16" t="s">
        <v>138</v>
      </c>
      <c r="AY95" s="16" t="s">
        <v>130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138</v>
      </c>
      <c r="BK95" s="184">
        <f>ROUND(I95*H95,2)</f>
        <v>0</v>
      </c>
      <c r="BL95" s="16" t="s">
        <v>1026</v>
      </c>
      <c r="BM95" s="16" t="s">
        <v>1037</v>
      </c>
    </row>
    <row r="96" spans="2:65" s="1" customFormat="1" ht="10.199999999999999">
      <c r="B96" s="33"/>
      <c r="C96" s="34"/>
      <c r="D96" s="185" t="s">
        <v>140</v>
      </c>
      <c r="E96" s="34"/>
      <c r="F96" s="186" t="s">
        <v>1036</v>
      </c>
      <c r="G96" s="34"/>
      <c r="H96" s="34"/>
      <c r="I96" s="102"/>
      <c r="J96" s="34"/>
      <c r="K96" s="34"/>
      <c r="L96" s="37"/>
      <c r="M96" s="187"/>
      <c r="N96" s="59"/>
      <c r="O96" s="59"/>
      <c r="P96" s="59"/>
      <c r="Q96" s="59"/>
      <c r="R96" s="59"/>
      <c r="S96" s="59"/>
      <c r="T96" s="60"/>
      <c r="AT96" s="16" t="s">
        <v>140</v>
      </c>
      <c r="AU96" s="16" t="s">
        <v>138</v>
      </c>
    </row>
    <row r="97" spans="2:65" s="10" customFormat="1" ht="22.8" customHeight="1">
      <c r="B97" s="157"/>
      <c r="C97" s="158"/>
      <c r="D97" s="159" t="s">
        <v>72</v>
      </c>
      <c r="E97" s="171" t="s">
        <v>1038</v>
      </c>
      <c r="F97" s="171" t="s">
        <v>1039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SUM(P98:P99)</f>
        <v>0</v>
      </c>
      <c r="Q97" s="165"/>
      <c r="R97" s="166">
        <f>SUM(R98:R99)</f>
        <v>0</v>
      </c>
      <c r="S97" s="165"/>
      <c r="T97" s="167">
        <f>SUM(T98:T99)</f>
        <v>0</v>
      </c>
      <c r="AR97" s="168" t="s">
        <v>159</v>
      </c>
      <c r="AT97" s="169" t="s">
        <v>72</v>
      </c>
      <c r="AU97" s="169" t="s">
        <v>81</v>
      </c>
      <c r="AY97" s="168" t="s">
        <v>130</v>
      </c>
      <c r="BK97" s="170">
        <f>SUM(BK98:BK99)</f>
        <v>0</v>
      </c>
    </row>
    <row r="98" spans="2:65" s="1" customFormat="1" ht="20.399999999999999" customHeight="1">
      <c r="B98" s="33"/>
      <c r="C98" s="173" t="s">
        <v>159</v>
      </c>
      <c r="D98" s="173" t="s">
        <v>132</v>
      </c>
      <c r="E98" s="174" t="s">
        <v>1040</v>
      </c>
      <c r="F98" s="175" t="s">
        <v>1039</v>
      </c>
      <c r="G98" s="176" t="s">
        <v>1025</v>
      </c>
      <c r="H98" s="177">
        <v>1</v>
      </c>
      <c r="I98" s="178"/>
      <c r="J98" s="179">
        <f>ROUND(I98*H98,2)</f>
        <v>0</v>
      </c>
      <c r="K98" s="175" t="s">
        <v>136</v>
      </c>
      <c r="L98" s="37"/>
      <c r="M98" s="180" t="s">
        <v>19</v>
      </c>
      <c r="N98" s="181" t="s">
        <v>45</v>
      </c>
      <c r="O98" s="59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6" t="s">
        <v>1026</v>
      </c>
      <c r="AT98" s="16" t="s">
        <v>132</v>
      </c>
      <c r="AU98" s="16" t="s">
        <v>138</v>
      </c>
      <c r="AY98" s="16" t="s">
        <v>130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138</v>
      </c>
      <c r="BK98" s="184">
        <f>ROUND(I98*H98,2)</f>
        <v>0</v>
      </c>
      <c r="BL98" s="16" t="s">
        <v>1026</v>
      </c>
      <c r="BM98" s="16" t="s">
        <v>1041</v>
      </c>
    </row>
    <row r="99" spans="2:65" s="1" customFormat="1" ht="10.199999999999999">
      <c r="B99" s="33"/>
      <c r="C99" s="34"/>
      <c r="D99" s="185" t="s">
        <v>140</v>
      </c>
      <c r="E99" s="34"/>
      <c r="F99" s="186" t="s">
        <v>1039</v>
      </c>
      <c r="G99" s="34"/>
      <c r="H99" s="34"/>
      <c r="I99" s="102"/>
      <c r="J99" s="34"/>
      <c r="K99" s="34"/>
      <c r="L99" s="37"/>
      <c r="M99" s="187"/>
      <c r="N99" s="59"/>
      <c r="O99" s="59"/>
      <c r="P99" s="59"/>
      <c r="Q99" s="59"/>
      <c r="R99" s="59"/>
      <c r="S99" s="59"/>
      <c r="T99" s="60"/>
      <c r="AT99" s="16" t="s">
        <v>140</v>
      </c>
      <c r="AU99" s="16" t="s">
        <v>138</v>
      </c>
    </row>
    <row r="100" spans="2:65" s="10" customFormat="1" ht="22.8" customHeight="1">
      <c r="B100" s="157"/>
      <c r="C100" s="158"/>
      <c r="D100" s="159" t="s">
        <v>72</v>
      </c>
      <c r="E100" s="171" t="s">
        <v>1042</v>
      </c>
      <c r="F100" s="171" t="s">
        <v>1043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SUM(P101:P102)</f>
        <v>0</v>
      </c>
      <c r="Q100" s="165"/>
      <c r="R100" s="166">
        <f>SUM(R101:R102)</f>
        <v>0</v>
      </c>
      <c r="S100" s="165"/>
      <c r="T100" s="167">
        <f>SUM(T101:T102)</f>
        <v>0</v>
      </c>
      <c r="AR100" s="168" t="s">
        <v>159</v>
      </c>
      <c r="AT100" s="169" t="s">
        <v>72</v>
      </c>
      <c r="AU100" s="169" t="s">
        <v>81</v>
      </c>
      <c r="AY100" s="168" t="s">
        <v>130</v>
      </c>
      <c r="BK100" s="170">
        <f>SUM(BK101:BK102)</f>
        <v>0</v>
      </c>
    </row>
    <row r="101" spans="2:65" s="1" customFormat="1" ht="20.399999999999999" customHeight="1">
      <c r="B101" s="33"/>
      <c r="C101" s="173" t="s">
        <v>165</v>
      </c>
      <c r="D101" s="173" t="s">
        <v>132</v>
      </c>
      <c r="E101" s="174" t="s">
        <v>1044</v>
      </c>
      <c r="F101" s="175" t="s">
        <v>1045</v>
      </c>
      <c r="G101" s="176" t="s">
        <v>1025</v>
      </c>
      <c r="H101" s="177">
        <v>1</v>
      </c>
      <c r="I101" s="178"/>
      <c r="J101" s="179">
        <f>ROUND(I101*H101,2)</f>
        <v>0</v>
      </c>
      <c r="K101" s="175" t="s">
        <v>136</v>
      </c>
      <c r="L101" s="37"/>
      <c r="M101" s="180" t="s">
        <v>19</v>
      </c>
      <c r="N101" s="181" t="s">
        <v>45</v>
      </c>
      <c r="O101" s="59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6" t="s">
        <v>1026</v>
      </c>
      <c r="AT101" s="16" t="s">
        <v>132</v>
      </c>
      <c r="AU101" s="16" t="s">
        <v>138</v>
      </c>
      <c r="AY101" s="16" t="s">
        <v>130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138</v>
      </c>
      <c r="BK101" s="184">
        <f>ROUND(I101*H101,2)</f>
        <v>0</v>
      </c>
      <c r="BL101" s="16" t="s">
        <v>1026</v>
      </c>
      <c r="BM101" s="16" t="s">
        <v>1046</v>
      </c>
    </row>
    <row r="102" spans="2:65" s="1" customFormat="1" ht="10.199999999999999">
      <c r="B102" s="33"/>
      <c r="C102" s="34"/>
      <c r="D102" s="185" t="s">
        <v>140</v>
      </c>
      <c r="E102" s="34"/>
      <c r="F102" s="186" t="s">
        <v>1045</v>
      </c>
      <c r="G102" s="34"/>
      <c r="H102" s="34"/>
      <c r="I102" s="102"/>
      <c r="J102" s="34"/>
      <c r="K102" s="34"/>
      <c r="L102" s="37"/>
      <c r="M102" s="187"/>
      <c r="N102" s="59"/>
      <c r="O102" s="59"/>
      <c r="P102" s="59"/>
      <c r="Q102" s="59"/>
      <c r="R102" s="59"/>
      <c r="S102" s="59"/>
      <c r="T102" s="60"/>
      <c r="AT102" s="16" t="s">
        <v>140</v>
      </c>
      <c r="AU102" s="16" t="s">
        <v>138</v>
      </c>
    </row>
    <row r="103" spans="2:65" s="10" customFormat="1" ht="22.8" customHeight="1">
      <c r="B103" s="157"/>
      <c r="C103" s="158"/>
      <c r="D103" s="159" t="s">
        <v>72</v>
      </c>
      <c r="E103" s="171" t="s">
        <v>1047</v>
      </c>
      <c r="F103" s="171" t="s">
        <v>1048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SUM(P104:P105)</f>
        <v>0</v>
      </c>
      <c r="Q103" s="165"/>
      <c r="R103" s="166">
        <f>SUM(R104:R105)</f>
        <v>0</v>
      </c>
      <c r="S103" s="165"/>
      <c r="T103" s="167">
        <f>SUM(T104:T105)</f>
        <v>0</v>
      </c>
      <c r="AR103" s="168" t="s">
        <v>159</v>
      </c>
      <c r="AT103" s="169" t="s">
        <v>72</v>
      </c>
      <c r="AU103" s="169" t="s">
        <v>81</v>
      </c>
      <c r="AY103" s="168" t="s">
        <v>130</v>
      </c>
      <c r="BK103" s="170">
        <f>SUM(BK104:BK105)</f>
        <v>0</v>
      </c>
    </row>
    <row r="104" spans="2:65" s="1" customFormat="1" ht="20.399999999999999" customHeight="1">
      <c r="B104" s="33"/>
      <c r="C104" s="173" t="s">
        <v>174</v>
      </c>
      <c r="D104" s="173" t="s">
        <v>132</v>
      </c>
      <c r="E104" s="174" t="s">
        <v>1049</v>
      </c>
      <c r="F104" s="175" t="s">
        <v>1050</v>
      </c>
      <c r="G104" s="176" t="s">
        <v>1025</v>
      </c>
      <c r="H104" s="177">
        <v>1</v>
      </c>
      <c r="I104" s="178"/>
      <c r="J104" s="179">
        <f>ROUND(I104*H104,2)</f>
        <v>0</v>
      </c>
      <c r="K104" s="175" t="s">
        <v>136</v>
      </c>
      <c r="L104" s="37"/>
      <c r="M104" s="180" t="s">
        <v>19</v>
      </c>
      <c r="N104" s="181" t="s">
        <v>45</v>
      </c>
      <c r="O104" s="59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6" t="s">
        <v>1026</v>
      </c>
      <c r="AT104" s="16" t="s">
        <v>132</v>
      </c>
      <c r="AU104" s="16" t="s">
        <v>138</v>
      </c>
      <c r="AY104" s="16" t="s">
        <v>130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138</v>
      </c>
      <c r="BK104" s="184">
        <f>ROUND(I104*H104,2)</f>
        <v>0</v>
      </c>
      <c r="BL104" s="16" t="s">
        <v>1026</v>
      </c>
      <c r="BM104" s="16" t="s">
        <v>1051</v>
      </c>
    </row>
    <row r="105" spans="2:65" s="1" customFormat="1" ht="19.2">
      <c r="B105" s="33"/>
      <c r="C105" s="34"/>
      <c r="D105" s="185" t="s">
        <v>140</v>
      </c>
      <c r="E105" s="34"/>
      <c r="F105" s="186" t="s">
        <v>1050</v>
      </c>
      <c r="G105" s="34"/>
      <c r="H105" s="34"/>
      <c r="I105" s="102"/>
      <c r="J105" s="34"/>
      <c r="K105" s="34"/>
      <c r="L105" s="37"/>
      <c r="M105" s="230"/>
      <c r="N105" s="231"/>
      <c r="O105" s="231"/>
      <c r="P105" s="231"/>
      <c r="Q105" s="231"/>
      <c r="R105" s="231"/>
      <c r="S105" s="231"/>
      <c r="T105" s="232"/>
      <c r="AT105" s="16" t="s">
        <v>140</v>
      </c>
      <c r="AU105" s="16" t="s">
        <v>138</v>
      </c>
    </row>
    <row r="106" spans="2:65" s="1" customFormat="1" ht="6.9" customHeight="1">
      <c r="B106" s="45"/>
      <c r="C106" s="46"/>
      <c r="D106" s="46"/>
      <c r="E106" s="46"/>
      <c r="F106" s="46"/>
      <c r="G106" s="46"/>
      <c r="H106" s="46"/>
      <c r="I106" s="124"/>
      <c r="J106" s="46"/>
      <c r="K106" s="46"/>
      <c r="L106" s="37"/>
    </row>
  </sheetData>
  <sheetProtection algorithmName="SHA-512" hashValue="XCIgXPbyoa7dbig++PMx28yTfKB0abYLItRRG/iJW3OPpXOV/pjKTibjIdXeiC9QXTGOPSsDW0HC15xc2ID2Lw==" saltValue="7/9MxQf4jOBrE2OQ2zuieIPsOg0GL6/gkSJAOyyvYWDnrWo3q+HT1adiBijZ3ubd2kAmnre+4AM+UttQa8C6YQ==" spinCount="100000" sheet="1" objects="1" scenarios="1" formatColumns="0" formatRows="0" autoFilter="0"/>
  <autoFilter ref="C84:K105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Normal="100" workbookViewId="0"/>
  </sheetViews>
  <sheetFormatPr defaultRowHeight="10.199999999999999"/>
  <cols>
    <col min="1" max="1" width="8.28515625" style="233" customWidth="1"/>
    <col min="2" max="2" width="1.7109375" style="233" customWidth="1"/>
    <col min="3" max="4" width="5" style="233" customWidth="1"/>
    <col min="5" max="5" width="11.7109375" style="233" customWidth="1"/>
    <col min="6" max="6" width="9.140625" style="233" customWidth="1"/>
    <col min="7" max="7" width="5" style="233" customWidth="1"/>
    <col min="8" max="8" width="77.85546875" style="233" customWidth="1"/>
    <col min="9" max="10" width="20" style="233" customWidth="1"/>
    <col min="11" max="11" width="1.7109375" style="233" customWidth="1"/>
  </cols>
  <sheetData>
    <row r="1" spans="2:11" ht="37.5" customHeight="1"/>
    <row r="2" spans="2:1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pans="2:11" s="14" customFormat="1" ht="45" customHeight="1">
      <c r="B3" s="237"/>
      <c r="C3" s="362" t="s">
        <v>1052</v>
      </c>
      <c r="D3" s="362"/>
      <c r="E3" s="362"/>
      <c r="F3" s="362"/>
      <c r="G3" s="362"/>
      <c r="H3" s="362"/>
      <c r="I3" s="362"/>
      <c r="J3" s="362"/>
      <c r="K3" s="238"/>
    </row>
    <row r="4" spans="2:11" ht="25.5" customHeight="1">
      <c r="B4" s="239"/>
      <c r="C4" s="365" t="s">
        <v>1053</v>
      </c>
      <c r="D4" s="365"/>
      <c r="E4" s="365"/>
      <c r="F4" s="365"/>
      <c r="G4" s="365"/>
      <c r="H4" s="365"/>
      <c r="I4" s="365"/>
      <c r="J4" s="365"/>
      <c r="K4" s="240"/>
    </row>
    <row r="5" spans="2:11" ht="5.25" customHeight="1">
      <c r="B5" s="239"/>
      <c r="C5" s="241"/>
      <c r="D5" s="241"/>
      <c r="E5" s="241"/>
      <c r="F5" s="241"/>
      <c r="G5" s="241"/>
      <c r="H5" s="241"/>
      <c r="I5" s="241"/>
      <c r="J5" s="241"/>
      <c r="K5" s="240"/>
    </row>
    <row r="6" spans="2:11" ht="15" customHeight="1">
      <c r="B6" s="239"/>
      <c r="C6" s="363" t="s">
        <v>1054</v>
      </c>
      <c r="D6" s="363"/>
      <c r="E6" s="363"/>
      <c r="F6" s="363"/>
      <c r="G6" s="363"/>
      <c r="H6" s="363"/>
      <c r="I6" s="363"/>
      <c r="J6" s="363"/>
      <c r="K6" s="240"/>
    </row>
    <row r="7" spans="2:11" ht="15" customHeight="1">
      <c r="B7" s="243"/>
      <c r="C7" s="363" t="s">
        <v>1055</v>
      </c>
      <c r="D7" s="363"/>
      <c r="E7" s="363"/>
      <c r="F7" s="363"/>
      <c r="G7" s="363"/>
      <c r="H7" s="363"/>
      <c r="I7" s="363"/>
      <c r="J7" s="363"/>
      <c r="K7" s="240"/>
    </row>
    <row r="8" spans="2:1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pans="2:11" ht="15" customHeight="1">
      <c r="B9" s="243"/>
      <c r="C9" s="363" t="s">
        <v>1056</v>
      </c>
      <c r="D9" s="363"/>
      <c r="E9" s="363"/>
      <c r="F9" s="363"/>
      <c r="G9" s="363"/>
      <c r="H9" s="363"/>
      <c r="I9" s="363"/>
      <c r="J9" s="363"/>
      <c r="K9" s="240"/>
    </row>
    <row r="10" spans="2:11" ht="15" customHeight="1">
      <c r="B10" s="243"/>
      <c r="C10" s="242"/>
      <c r="D10" s="363" t="s">
        <v>1057</v>
      </c>
      <c r="E10" s="363"/>
      <c r="F10" s="363"/>
      <c r="G10" s="363"/>
      <c r="H10" s="363"/>
      <c r="I10" s="363"/>
      <c r="J10" s="363"/>
      <c r="K10" s="240"/>
    </row>
    <row r="11" spans="2:11" ht="15" customHeight="1">
      <c r="B11" s="243"/>
      <c r="C11" s="244"/>
      <c r="D11" s="363" t="s">
        <v>1058</v>
      </c>
      <c r="E11" s="363"/>
      <c r="F11" s="363"/>
      <c r="G11" s="363"/>
      <c r="H11" s="363"/>
      <c r="I11" s="363"/>
      <c r="J11" s="363"/>
      <c r="K11" s="240"/>
    </row>
    <row r="12" spans="2:1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pans="2:11" ht="15" customHeight="1">
      <c r="B13" s="243"/>
      <c r="C13" s="244"/>
      <c r="D13" s="245" t="s">
        <v>1059</v>
      </c>
      <c r="E13" s="242"/>
      <c r="F13" s="242"/>
      <c r="G13" s="242"/>
      <c r="H13" s="242"/>
      <c r="I13" s="242"/>
      <c r="J13" s="242"/>
      <c r="K13" s="240"/>
    </row>
    <row r="14" spans="2:1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pans="2:11" ht="15" customHeight="1">
      <c r="B15" s="243"/>
      <c r="C15" s="244"/>
      <c r="D15" s="363" t="s">
        <v>1060</v>
      </c>
      <c r="E15" s="363"/>
      <c r="F15" s="363"/>
      <c r="G15" s="363"/>
      <c r="H15" s="363"/>
      <c r="I15" s="363"/>
      <c r="J15" s="363"/>
      <c r="K15" s="240"/>
    </row>
    <row r="16" spans="2:11" ht="15" customHeight="1">
      <c r="B16" s="243"/>
      <c r="C16" s="244"/>
      <c r="D16" s="363" t="s">
        <v>1061</v>
      </c>
      <c r="E16" s="363"/>
      <c r="F16" s="363"/>
      <c r="G16" s="363"/>
      <c r="H16" s="363"/>
      <c r="I16" s="363"/>
      <c r="J16" s="363"/>
      <c r="K16" s="240"/>
    </row>
    <row r="17" spans="2:11" ht="15" customHeight="1">
      <c r="B17" s="243"/>
      <c r="C17" s="244"/>
      <c r="D17" s="363" t="s">
        <v>1062</v>
      </c>
      <c r="E17" s="363"/>
      <c r="F17" s="363"/>
      <c r="G17" s="363"/>
      <c r="H17" s="363"/>
      <c r="I17" s="363"/>
      <c r="J17" s="363"/>
      <c r="K17" s="240"/>
    </row>
    <row r="18" spans="2:11" ht="15" customHeight="1">
      <c r="B18" s="243"/>
      <c r="C18" s="244"/>
      <c r="D18" s="244"/>
      <c r="E18" s="246" t="s">
        <v>80</v>
      </c>
      <c r="F18" s="363" t="s">
        <v>1063</v>
      </c>
      <c r="G18" s="363"/>
      <c r="H18" s="363"/>
      <c r="I18" s="363"/>
      <c r="J18" s="363"/>
      <c r="K18" s="240"/>
    </row>
    <row r="19" spans="2:11" ht="15" customHeight="1">
      <c r="B19" s="243"/>
      <c r="C19" s="244"/>
      <c r="D19" s="244"/>
      <c r="E19" s="246" t="s">
        <v>1064</v>
      </c>
      <c r="F19" s="363" t="s">
        <v>1065</v>
      </c>
      <c r="G19" s="363"/>
      <c r="H19" s="363"/>
      <c r="I19" s="363"/>
      <c r="J19" s="363"/>
      <c r="K19" s="240"/>
    </row>
    <row r="20" spans="2:11" ht="15" customHeight="1">
      <c r="B20" s="243"/>
      <c r="C20" s="244"/>
      <c r="D20" s="244"/>
      <c r="E20" s="246" t="s">
        <v>1066</v>
      </c>
      <c r="F20" s="363" t="s">
        <v>1067</v>
      </c>
      <c r="G20" s="363"/>
      <c r="H20" s="363"/>
      <c r="I20" s="363"/>
      <c r="J20" s="363"/>
      <c r="K20" s="240"/>
    </row>
    <row r="21" spans="2:11" ht="15" customHeight="1">
      <c r="B21" s="243"/>
      <c r="C21" s="244"/>
      <c r="D21" s="244"/>
      <c r="E21" s="246" t="s">
        <v>1068</v>
      </c>
      <c r="F21" s="363" t="s">
        <v>1069</v>
      </c>
      <c r="G21" s="363"/>
      <c r="H21" s="363"/>
      <c r="I21" s="363"/>
      <c r="J21" s="363"/>
      <c r="K21" s="240"/>
    </row>
    <row r="22" spans="2:11" ht="15" customHeight="1">
      <c r="B22" s="243"/>
      <c r="C22" s="244"/>
      <c r="D22" s="244"/>
      <c r="E22" s="246" t="s">
        <v>1070</v>
      </c>
      <c r="F22" s="363" t="s">
        <v>1071</v>
      </c>
      <c r="G22" s="363"/>
      <c r="H22" s="363"/>
      <c r="I22" s="363"/>
      <c r="J22" s="363"/>
      <c r="K22" s="240"/>
    </row>
    <row r="23" spans="2:11" ht="15" customHeight="1">
      <c r="B23" s="243"/>
      <c r="C23" s="244"/>
      <c r="D23" s="244"/>
      <c r="E23" s="246" t="s">
        <v>1072</v>
      </c>
      <c r="F23" s="363" t="s">
        <v>1073</v>
      </c>
      <c r="G23" s="363"/>
      <c r="H23" s="363"/>
      <c r="I23" s="363"/>
      <c r="J23" s="363"/>
      <c r="K23" s="240"/>
    </row>
    <row r="24" spans="2:1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pans="2:11" ht="15" customHeight="1">
      <c r="B25" s="243"/>
      <c r="C25" s="363" t="s">
        <v>1074</v>
      </c>
      <c r="D25" s="363"/>
      <c r="E25" s="363"/>
      <c r="F25" s="363"/>
      <c r="G25" s="363"/>
      <c r="H25" s="363"/>
      <c r="I25" s="363"/>
      <c r="J25" s="363"/>
      <c r="K25" s="240"/>
    </row>
    <row r="26" spans="2:11" ht="15" customHeight="1">
      <c r="B26" s="243"/>
      <c r="C26" s="363" t="s">
        <v>1075</v>
      </c>
      <c r="D26" s="363"/>
      <c r="E26" s="363"/>
      <c r="F26" s="363"/>
      <c r="G26" s="363"/>
      <c r="H26" s="363"/>
      <c r="I26" s="363"/>
      <c r="J26" s="363"/>
      <c r="K26" s="240"/>
    </row>
    <row r="27" spans="2:11" ht="15" customHeight="1">
      <c r="B27" s="243"/>
      <c r="C27" s="242"/>
      <c r="D27" s="363" t="s">
        <v>1076</v>
      </c>
      <c r="E27" s="363"/>
      <c r="F27" s="363"/>
      <c r="G27" s="363"/>
      <c r="H27" s="363"/>
      <c r="I27" s="363"/>
      <c r="J27" s="363"/>
      <c r="K27" s="240"/>
    </row>
    <row r="28" spans="2:11" ht="15" customHeight="1">
      <c r="B28" s="243"/>
      <c r="C28" s="244"/>
      <c r="D28" s="363" t="s">
        <v>1077</v>
      </c>
      <c r="E28" s="363"/>
      <c r="F28" s="363"/>
      <c r="G28" s="363"/>
      <c r="H28" s="363"/>
      <c r="I28" s="363"/>
      <c r="J28" s="363"/>
      <c r="K28" s="240"/>
    </row>
    <row r="29" spans="2:1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pans="2:11" ht="15" customHeight="1">
      <c r="B30" s="243"/>
      <c r="C30" s="244"/>
      <c r="D30" s="363" t="s">
        <v>1078</v>
      </c>
      <c r="E30" s="363"/>
      <c r="F30" s="363"/>
      <c r="G30" s="363"/>
      <c r="H30" s="363"/>
      <c r="I30" s="363"/>
      <c r="J30" s="363"/>
      <c r="K30" s="240"/>
    </row>
    <row r="31" spans="2:11" ht="15" customHeight="1">
      <c r="B31" s="243"/>
      <c r="C31" s="244"/>
      <c r="D31" s="363" t="s">
        <v>1079</v>
      </c>
      <c r="E31" s="363"/>
      <c r="F31" s="363"/>
      <c r="G31" s="363"/>
      <c r="H31" s="363"/>
      <c r="I31" s="363"/>
      <c r="J31" s="363"/>
      <c r="K31" s="240"/>
    </row>
    <row r="32" spans="2:1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pans="2:11" ht="15" customHeight="1">
      <c r="B33" s="243"/>
      <c r="C33" s="244"/>
      <c r="D33" s="363" t="s">
        <v>1080</v>
      </c>
      <c r="E33" s="363"/>
      <c r="F33" s="363"/>
      <c r="G33" s="363"/>
      <c r="H33" s="363"/>
      <c r="I33" s="363"/>
      <c r="J33" s="363"/>
      <c r="K33" s="240"/>
    </row>
    <row r="34" spans="2:11" ht="15" customHeight="1">
      <c r="B34" s="243"/>
      <c r="C34" s="244"/>
      <c r="D34" s="363" t="s">
        <v>1081</v>
      </c>
      <c r="E34" s="363"/>
      <c r="F34" s="363"/>
      <c r="G34" s="363"/>
      <c r="H34" s="363"/>
      <c r="I34" s="363"/>
      <c r="J34" s="363"/>
      <c r="K34" s="240"/>
    </row>
    <row r="35" spans="2:11" ht="15" customHeight="1">
      <c r="B35" s="243"/>
      <c r="C35" s="244"/>
      <c r="D35" s="363" t="s">
        <v>1082</v>
      </c>
      <c r="E35" s="363"/>
      <c r="F35" s="363"/>
      <c r="G35" s="363"/>
      <c r="H35" s="363"/>
      <c r="I35" s="363"/>
      <c r="J35" s="363"/>
      <c r="K35" s="240"/>
    </row>
    <row r="36" spans="2:11" ht="15" customHeight="1">
      <c r="B36" s="243"/>
      <c r="C36" s="244"/>
      <c r="D36" s="242"/>
      <c r="E36" s="245" t="s">
        <v>116</v>
      </c>
      <c r="F36" s="242"/>
      <c r="G36" s="363" t="s">
        <v>1083</v>
      </c>
      <c r="H36" s="363"/>
      <c r="I36" s="363"/>
      <c r="J36" s="363"/>
      <c r="K36" s="240"/>
    </row>
    <row r="37" spans="2:11" ht="30.75" customHeight="1">
      <c r="B37" s="243"/>
      <c r="C37" s="244"/>
      <c r="D37" s="242"/>
      <c r="E37" s="245" t="s">
        <v>1084</v>
      </c>
      <c r="F37" s="242"/>
      <c r="G37" s="363" t="s">
        <v>1085</v>
      </c>
      <c r="H37" s="363"/>
      <c r="I37" s="363"/>
      <c r="J37" s="363"/>
      <c r="K37" s="240"/>
    </row>
    <row r="38" spans="2:11" ht="15" customHeight="1">
      <c r="B38" s="243"/>
      <c r="C38" s="244"/>
      <c r="D38" s="242"/>
      <c r="E38" s="245" t="s">
        <v>54</v>
      </c>
      <c r="F38" s="242"/>
      <c r="G38" s="363" t="s">
        <v>1086</v>
      </c>
      <c r="H38" s="363"/>
      <c r="I38" s="363"/>
      <c r="J38" s="363"/>
      <c r="K38" s="240"/>
    </row>
    <row r="39" spans="2:11" ht="15" customHeight="1">
      <c r="B39" s="243"/>
      <c r="C39" s="244"/>
      <c r="D39" s="242"/>
      <c r="E39" s="245" t="s">
        <v>55</v>
      </c>
      <c r="F39" s="242"/>
      <c r="G39" s="363" t="s">
        <v>1087</v>
      </c>
      <c r="H39" s="363"/>
      <c r="I39" s="363"/>
      <c r="J39" s="363"/>
      <c r="K39" s="240"/>
    </row>
    <row r="40" spans="2:11" ht="15" customHeight="1">
      <c r="B40" s="243"/>
      <c r="C40" s="244"/>
      <c r="D40" s="242"/>
      <c r="E40" s="245" t="s">
        <v>117</v>
      </c>
      <c r="F40" s="242"/>
      <c r="G40" s="363" t="s">
        <v>1088</v>
      </c>
      <c r="H40" s="363"/>
      <c r="I40" s="363"/>
      <c r="J40" s="363"/>
      <c r="K40" s="240"/>
    </row>
    <row r="41" spans="2:11" ht="15" customHeight="1">
      <c r="B41" s="243"/>
      <c r="C41" s="244"/>
      <c r="D41" s="242"/>
      <c r="E41" s="245" t="s">
        <v>118</v>
      </c>
      <c r="F41" s="242"/>
      <c r="G41" s="363" t="s">
        <v>1089</v>
      </c>
      <c r="H41" s="363"/>
      <c r="I41" s="363"/>
      <c r="J41" s="363"/>
      <c r="K41" s="240"/>
    </row>
    <row r="42" spans="2:11" ht="15" customHeight="1">
      <c r="B42" s="243"/>
      <c r="C42" s="244"/>
      <c r="D42" s="242"/>
      <c r="E42" s="245" t="s">
        <v>1090</v>
      </c>
      <c r="F42" s="242"/>
      <c r="G42" s="363" t="s">
        <v>1091</v>
      </c>
      <c r="H42" s="363"/>
      <c r="I42" s="363"/>
      <c r="J42" s="363"/>
      <c r="K42" s="240"/>
    </row>
    <row r="43" spans="2:11" ht="15" customHeight="1">
      <c r="B43" s="243"/>
      <c r="C43" s="244"/>
      <c r="D43" s="242"/>
      <c r="E43" s="245"/>
      <c r="F43" s="242"/>
      <c r="G43" s="363" t="s">
        <v>1092</v>
      </c>
      <c r="H43" s="363"/>
      <c r="I43" s="363"/>
      <c r="J43" s="363"/>
      <c r="K43" s="240"/>
    </row>
    <row r="44" spans="2:11" ht="15" customHeight="1">
      <c r="B44" s="243"/>
      <c r="C44" s="244"/>
      <c r="D44" s="242"/>
      <c r="E44" s="245" t="s">
        <v>1093</v>
      </c>
      <c r="F44" s="242"/>
      <c r="G44" s="363" t="s">
        <v>1094</v>
      </c>
      <c r="H44" s="363"/>
      <c r="I44" s="363"/>
      <c r="J44" s="363"/>
      <c r="K44" s="240"/>
    </row>
    <row r="45" spans="2:11" ht="15" customHeight="1">
      <c r="B45" s="243"/>
      <c r="C45" s="244"/>
      <c r="D45" s="242"/>
      <c r="E45" s="245" t="s">
        <v>120</v>
      </c>
      <c r="F45" s="242"/>
      <c r="G45" s="363" t="s">
        <v>1095</v>
      </c>
      <c r="H45" s="363"/>
      <c r="I45" s="363"/>
      <c r="J45" s="363"/>
      <c r="K45" s="240"/>
    </row>
    <row r="46" spans="2:1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pans="2:11" ht="15" customHeight="1">
      <c r="B47" s="243"/>
      <c r="C47" s="244"/>
      <c r="D47" s="363" t="s">
        <v>1096</v>
      </c>
      <c r="E47" s="363"/>
      <c r="F47" s="363"/>
      <c r="G47" s="363"/>
      <c r="H47" s="363"/>
      <c r="I47" s="363"/>
      <c r="J47" s="363"/>
      <c r="K47" s="240"/>
    </row>
    <row r="48" spans="2:11" ht="15" customHeight="1">
      <c r="B48" s="243"/>
      <c r="C48" s="244"/>
      <c r="D48" s="244"/>
      <c r="E48" s="363" t="s">
        <v>1097</v>
      </c>
      <c r="F48" s="363"/>
      <c r="G48" s="363"/>
      <c r="H48" s="363"/>
      <c r="I48" s="363"/>
      <c r="J48" s="363"/>
      <c r="K48" s="240"/>
    </row>
    <row r="49" spans="2:11" ht="15" customHeight="1">
      <c r="B49" s="243"/>
      <c r="C49" s="244"/>
      <c r="D49" s="244"/>
      <c r="E49" s="363" t="s">
        <v>1098</v>
      </c>
      <c r="F49" s="363"/>
      <c r="G49" s="363"/>
      <c r="H49" s="363"/>
      <c r="I49" s="363"/>
      <c r="J49" s="363"/>
      <c r="K49" s="240"/>
    </row>
    <row r="50" spans="2:11" ht="15" customHeight="1">
      <c r="B50" s="243"/>
      <c r="C50" s="244"/>
      <c r="D50" s="244"/>
      <c r="E50" s="363" t="s">
        <v>1099</v>
      </c>
      <c r="F50" s="363"/>
      <c r="G50" s="363"/>
      <c r="H50" s="363"/>
      <c r="I50" s="363"/>
      <c r="J50" s="363"/>
      <c r="K50" s="240"/>
    </row>
    <row r="51" spans="2:11" ht="15" customHeight="1">
      <c r="B51" s="243"/>
      <c r="C51" s="244"/>
      <c r="D51" s="363" t="s">
        <v>1100</v>
      </c>
      <c r="E51" s="363"/>
      <c r="F51" s="363"/>
      <c r="G51" s="363"/>
      <c r="H51" s="363"/>
      <c r="I51" s="363"/>
      <c r="J51" s="363"/>
      <c r="K51" s="240"/>
    </row>
    <row r="52" spans="2:11" ht="25.5" customHeight="1">
      <c r="B52" s="239"/>
      <c r="C52" s="365" t="s">
        <v>1101</v>
      </c>
      <c r="D52" s="365"/>
      <c r="E52" s="365"/>
      <c r="F52" s="365"/>
      <c r="G52" s="365"/>
      <c r="H52" s="365"/>
      <c r="I52" s="365"/>
      <c r="J52" s="365"/>
      <c r="K52" s="240"/>
    </row>
    <row r="53" spans="2:11" ht="5.25" customHeight="1">
      <c r="B53" s="239"/>
      <c r="C53" s="241"/>
      <c r="D53" s="241"/>
      <c r="E53" s="241"/>
      <c r="F53" s="241"/>
      <c r="G53" s="241"/>
      <c r="H53" s="241"/>
      <c r="I53" s="241"/>
      <c r="J53" s="241"/>
      <c r="K53" s="240"/>
    </row>
    <row r="54" spans="2:11" ht="15" customHeight="1">
      <c r="B54" s="239"/>
      <c r="C54" s="363" t="s">
        <v>1102</v>
      </c>
      <c r="D54" s="363"/>
      <c r="E54" s="363"/>
      <c r="F54" s="363"/>
      <c r="G54" s="363"/>
      <c r="H54" s="363"/>
      <c r="I54" s="363"/>
      <c r="J54" s="363"/>
      <c r="K54" s="240"/>
    </row>
    <row r="55" spans="2:11" ht="15" customHeight="1">
      <c r="B55" s="239"/>
      <c r="C55" s="363" t="s">
        <v>1103</v>
      </c>
      <c r="D55" s="363"/>
      <c r="E55" s="363"/>
      <c r="F55" s="363"/>
      <c r="G55" s="363"/>
      <c r="H55" s="363"/>
      <c r="I55" s="363"/>
      <c r="J55" s="363"/>
      <c r="K55" s="240"/>
    </row>
    <row r="56" spans="2:11" ht="12.75" customHeight="1">
      <c r="B56" s="239"/>
      <c r="C56" s="242"/>
      <c r="D56" s="242"/>
      <c r="E56" s="242"/>
      <c r="F56" s="242"/>
      <c r="G56" s="242"/>
      <c r="H56" s="242"/>
      <c r="I56" s="242"/>
      <c r="J56" s="242"/>
      <c r="K56" s="240"/>
    </row>
    <row r="57" spans="2:11" ht="15" customHeight="1">
      <c r="B57" s="239"/>
      <c r="C57" s="363" t="s">
        <v>1104</v>
      </c>
      <c r="D57" s="363"/>
      <c r="E57" s="363"/>
      <c r="F57" s="363"/>
      <c r="G57" s="363"/>
      <c r="H57" s="363"/>
      <c r="I57" s="363"/>
      <c r="J57" s="363"/>
      <c r="K57" s="240"/>
    </row>
    <row r="58" spans="2:11" ht="15" customHeight="1">
      <c r="B58" s="239"/>
      <c r="C58" s="244"/>
      <c r="D58" s="363" t="s">
        <v>1105</v>
      </c>
      <c r="E58" s="363"/>
      <c r="F58" s="363"/>
      <c r="G58" s="363"/>
      <c r="H58" s="363"/>
      <c r="I58" s="363"/>
      <c r="J58" s="363"/>
      <c r="K58" s="240"/>
    </row>
    <row r="59" spans="2:11" ht="15" customHeight="1">
      <c r="B59" s="239"/>
      <c r="C59" s="244"/>
      <c r="D59" s="363" t="s">
        <v>1106</v>
      </c>
      <c r="E59" s="363"/>
      <c r="F59" s="363"/>
      <c r="G59" s="363"/>
      <c r="H59" s="363"/>
      <c r="I59" s="363"/>
      <c r="J59" s="363"/>
      <c r="K59" s="240"/>
    </row>
    <row r="60" spans="2:11" ht="15" customHeight="1">
      <c r="B60" s="239"/>
      <c r="C60" s="244"/>
      <c r="D60" s="363" t="s">
        <v>1107</v>
      </c>
      <c r="E60" s="363"/>
      <c r="F60" s="363"/>
      <c r="G60" s="363"/>
      <c r="H60" s="363"/>
      <c r="I60" s="363"/>
      <c r="J60" s="363"/>
      <c r="K60" s="240"/>
    </row>
    <row r="61" spans="2:11" ht="15" customHeight="1">
      <c r="B61" s="239"/>
      <c r="C61" s="244"/>
      <c r="D61" s="363" t="s">
        <v>1108</v>
      </c>
      <c r="E61" s="363"/>
      <c r="F61" s="363"/>
      <c r="G61" s="363"/>
      <c r="H61" s="363"/>
      <c r="I61" s="363"/>
      <c r="J61" s="363"/>
      <c r="K61" s="240"/>
    </row>
    <row r="62" spans="2:11" ht="15" customHeight="1">
      <c r="B62" s="239"/>
      <c r="C62" s="244"/>
      <c r="D62" s="366" t="s">
        <v>1109</v>
      </c>
      <c r="E62" s="366"/>
      <c r="F62" s="366"/>
      <c r="G62" s="366"/>
      <c r="H62" s="366"/>
      <c r="I62" s="366"/>
      <c r="J62" s="366"/>
      <c r="K62" s="240"/>
    </row>
    <row r="63" spans="2:11" ht="15" customHeight="1">
      <c r="B63" s="239"/>
      <c r="C63" s="244"/>
      <c r="D63" s="363" t="s">
        <v>1110</v>
      </c>
      <c r="E63" s="363"/>
      <c r="F63" s="363"/>
      <c r="G63" s="363"/>
      <c r="H63" s="363"/>
      <c r="I63" s="363"/>
      <c r="J63" s="363"/>
      <c r="K63" s="240"/>
    </row>
    <row r="64" spans="2:11" ht="12.75" customHeight="1">
      <c r="B64" s="239"/>
      <c r="C64" s="244"/>
      <c r="D64" s="244"/>
      <c r="E64" s="247"/>
      <c r="F64" s="244"/>
      <c r="G64" s="244"/>
      <c r="H64" s="244"/>
      <c r="I64" s="244"/>
      <c r="J64" s="244"/>
      <c r="K64" s="240"/>
    </row>
    <row r="65" spans="2:11" ht="15" customHeight="1">
      <c r="B65" s="239"/>
      <c r="C65" s="244"/>
      <c r="D65" s="363" t="s">
        <v>1111</v>
      </c>
      <c r="E65" s="363"/>
      <c r="F65" s="363"/>
      <c r="G65" s="363"/>
      <c r="H65" s="363"/>
      <c r="I65" s="363"/>
      <c r="J65" s="363"/>
      <c r="K65" s="240"/>
    </row>
    <row r="66" spans="2:11" ht="15" customHeight="1">
      <c r="B66" s="239"/>
      <c r="C66" s="244"/>
      <c r="D66" s="366" t="s">
        <v>1112</v>
      </c>
      <c r="E66" s="366"/>
      <c r="F66" s="366"/>
      <c r="G66" s="366"/>
      <c r="H66" s="366"/>
      <c r="I66" s="366"/>
      <c r="J66" s="366"/>
      <c r="K66" s="240"/>
    </row>
    <row r="67" spans="2:11" ht="15" customHeight="1">
      <c r="B67" s="239"/>
      <c r="C67" s="244"/>
      <c r="D67" s="363" t="s">
        <v>1113</v>
      </c>
      <c r="E67" s="363"/>
      <c r="F67" s="363"/>
      <c r="G67" s="363"/>
      <c r="H67" s="363"/>
      <c r="I67" s="363"/>
      <c r="J67" s="363"/>
      <c r="K67" s="240"/>
    </row>
    <row r="68" spans="2:11" ht="15" customHeight="1">
      <c r="B68" s="239"/>
      <c r="C68" s="244"/>
      <c r="D68" s="363" t="s">
        <v>1114</v>
      </c>
      <c r="E68" s="363"/>
      <c r="F68" s="363"/>
      <c r="G68" s="363"/>
      <c r="H68" s="363"/>
      <c r="I68" s="363"/>
      <c r="J68" s="363"/>
      <c r="K68" s="240"/>
    </row>
    <row r="69" spans="2:11" ht="15" customHeight="1">
      <c r="B69" s="239"/>
      <c r="C69" s="244"/>
      <c r="D69" s="363" t="s">
        <v>1115</v>
      </c>
      <c r="E69" s="363"/>
      <c r="F69" s="363"/>
      <c r="G69" s="363"/>
      <c r="H69" s="363"/>
      <c r="I69" s="363"/>
      <c r="J69" s="363"/>
      <c r="K69" s="240"/>
    </row>
    <row r="70" spans="2:11" ht="15" customHeight="1">
      <c r="B70" s="239"/>
      <c r="C70" s="244"/>
      <c r="D70" s="363" t="s">
        <v>1116</v>
      </c>
      <c r="E70" s="363"/>
      <c r="F70" s="363"/>
      <c r="G70" s="363"/>
      <c r="H70" s="363"/>
      <c r="I70" s="363"/>
      <c r="J70" s="363"/>
      <c r="K70" s="240"/>
    </row>
    <row r="71" spans="2:1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pans="2:1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pans="2:1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pans="2:11" ht="45" customHeight="1">
      <c r="B75" s="256"/>
      <c r="C75" s="364" t="s">
        <v>1117</v>
      </c>
      <c r="D75" s="364"/>
      <c r="E75" s="364"/>
      <c r="F75" s="364"/>
      <c r="G75" s="364"/>
      <c r="H75" s="364"/>
      <c r="I75" s="364"/>
      <c r="J75" s="364"/>
      <c r="K75" s="257"/>
    </row>
    <row r="76" spans="2:11" ht="17.25" customHeight="1">
      <c r="B76" s="256"/>
      <c r="C76" s="258" t="s">
        <v>1118</v>
      </c>
      <c r="D76" s="258"/>
      <c r="E76" s="258"/>
      <c r="F76" s="258" t="s">
        <v>1119</v>
      </c>
      <c r="G76" s="259"/>
      <c r="H76" s="258" t="s">
        <v>55</v>
      </c>
      <c r="I76" s="258" t="s">
        <v>58</v>
      </c>
      <c r="J76" s="258" t="s">
        <v>1120</v>
      </c>
      <c r="K76" s="257"/>
    </row>
    <row r="77" spans="2:11" ht="17.25" customHeight="1">
      <c r="B77" s="256"/>
      <c r="C77" s="260" t="s">
        <v>1121</v>
      </c>
      <c r="D77" s="260"/>
      <c r="E77" s="260"/>
      <c r="F77" s="261" t="s">
        <v>1122</v>
      </c>
      <c r="G77" s="262"/>
      <c r="H77" s="260"/>
      <c r="I77" s="260"/>
      <c r="J77" s="260" t="s">
        <v>1123</v>
      </c>
      <c r="K77" s="257"/>
    </row>
    <row r="78" spans="2:11" ht="5.25" customHeight="1">
      <c r="B78" s="256"/>
      <c r="C78" s="263"/>
      <c r="D78" s="263"/>
      <c r="E78" s="263"/>
      <c r="F78" s="263"/>
      <c r="G78" s="264"/>
      <c r="H78" s="263"/>
      <c r="I78" s="263"/>
      <c r="J78" s="263"/>
      <c r="K78" s="257"/>
    </row>
    <row r="79" spans="2:11" ht="15" customHeight="1">
      <c r="B79" s="256"/>
      <c r="C79" s="245" t="s">
        <v>54</v>
      </c>
      <c r="D79" s="263"/>
      <c r="E79" s="263"/>
      <c r="F79" s="265" t="s">
        <v>1124</v>
      </c>
      <c r="G79" s="264"/>
      <c r="H79" s="245" t="s">
        <v>1125</v>
      </c>
      <c r="I79" s="245" t="s">
        <v>1126</v>
      </c>
      <c r="J79" s="245">
        <v>20</v>
      </c>
      <c r="K79" s="257"/>
    </row>
    <row r="80" spans="2:11" ht="15" customHeight="1">
      <c r="B80" s="256"/>
      <c r="C80" s="245" t="s">
        <v>1127</v>
      </c>
      <c r="D80" s="245"/>
      <c r="E80" s="245"/>
      <c r="F80" s="265" t="s">
        <v>1124</v>
      </c>
      <c r="G80" s="264"/>
      <c r="H80" s="245" t="s">
        <v>1128</v>
      </c>
      <c r="I80" s="245" t="s">
        <v>1126</v>
      </c>
      <c r="J80" s="245">
        <v>120</v>
      </c>
      <c r="K80" s="257"/>
    </row>
    <row r="81" spans="2:11" ht="15" customHeight="1">
      <c r="B81" s="266"/>
      <c r="C81" s="245" t="s">
        <v>1129</v>
      </c>
      <c r="D81" s="245"/>
      <c r="E81" s="245"/>
      <c r="F81" s="265" t="s">
        <v>1130</v>
      </c>
      <c r="G81" s="264"/>
      <c r="H81" s="245" t="s">
        <v>1131</v>
      </c>
      <c r="I81" s="245" t="s">
        <v>1126</v>
      </c>
      <c r="J81" s="245">
        <v>50</v>
      </c>
      <c r="K81" s="257"/>
    </row>
    <row r="82" spans="2:11" ht="15" customHeight="1">
      <c r="B82" s="266"/>
      <c r="C82" s="245" t="s">
        <v>1132</v>
      </c>
      <c r="D82" s="245"/>
      <c r="E82" s="245"/>
      <c r="F82" s="265" t="s">
        <v>1124</v>
      </c>
      <c r="G82" s="264"/>
      <c r="H82" s="245" t="s">
        <v>1133</v>
      </c>
      <c r="I82" s="245" t="s">
        <v>1134</v>
      </c>
      <c r="J82" s="245"/>
      <c r="K82" s="257"/>
    </row>
    <row r="83" spans="2:11" ht="15" customHeight="1">
      <c r="B83" s="266"/>
      <c r="C83" s="267" t="s">
        <v>1135</v>
      </c>
      <c r="D83" s="267"/>
      <c r="E83" s="267"/>
      <c r="F83" s="268" t="s">
        <v>1130</v>
      </c>
      <c r="G83" s="267"/>
      <c r="H83" s="267" t="s">
        <v>1136</v>
      </c>
      <c r="I83" s="267" t="s">
        <v>1126</v>
      </c>
      <c r="J83" s="267">
        <v>15</v>
      </c>
      <c r="K83" s="257"/>
    </row>
    <row r="84" spans="2:11" ht="15" customHeight="1">
      <c r="B84" s="266"/>
      <c r="C84" s="267" t="s">
        <v>1137</v>
      </c>
      <c r="D84" s="267"/>
      <c r="E84" s="267"/>
      <c r="F84" s="268" t="s">
        <v>1130</v>
      </c>
      <c r="G84" s="267"/>
      <c r="H84" s="267" t="s">
        <v>1138</v>
      </c>
      <c r="I84" s="267" t="s">
        <v>1126</v>
      </c>
      <c r="J84" s="267">
        <v>15</v>
      </c>
      <c r="K84" s="257"/>
    </row>
    <row r="85" spans="2:11" ht="15" customHeight="1">
      <c r="B85" s="266"/>
      <c r="C85" s="267" t="s">
        <v>1139</v>
      </c>
      <c r="D85" s="267"/>
      <c r="E85" s="267"/>
      <c r="F85" s="268" t="s">
        <v>1130</v>
      </c>
      <c r="G85" s="267"/>
      <c r="H85" s="267" t="s">
        <v>1140</v>
      </c>
      <c r="I85" s="267" t="s">
        <v>1126</v>
      </c>
      <c r="J85" s="267">
        <v>20</v>
      </c>
      <c r="K85" s="257"/>
    </row>
    <row r="86" spans="2:11" ht="15" customHeight="1">
      <c r="B86" s="266"/>
      <c r="C86" s="267" t="s">
        <v>1141</v>
      </c>
      <c r="D86" s="267"/>
      <c r="E86" s="267"/>
      <c r="F86" s="268" t="s">
        <v>1130</v>
      </c>
      <c r="G86" s="267"/>
      <c r="H86" s="267" t="s">
        <v>1142</v>
      </c>
      <c r="I86" s="267" t="s">
        <v>1126</v>
      </c>
      <c r="J86" s="267">
        <v>20</v>
      </c>
      <c r="K86" s="257"/>
    </row>
    <row r="87" spans="2:11" ht="15" customHeight="1">
      <c r="B87" s="266"/>
      <c r="C87" s="245" t="s">
        <v>1143</v>
      </c>
      <c r="D87" s="245"/>
      <c r="E87" s="245"/>
      <c r="F87" s="265" t="s">
        <v>1130</v>
      </c>
      <c r="G87" s="264"/>
      <c r="H87" s="245" t="s">
        <v>1144</v>
      </c>
      <c r="I87" s="245" t="s">
        <v>1126</v>
      </c>
      <c r="J87" s="245">
        <v>50</v>
      </c>
      <c r="K87" s="257"/>
    </row>
    <row r="88" spans="2:11" ht="15" customHeight="1">
      <c r="B88" s="266"/>
      <c r="C88" s="245" t="s">
        <v>1145</v>
      </c>
      <c r="D88" s="245"/>
      <c r="E88" s="245"/>
      <c r="F88" s="265" t="s">
        <v>1130</v>
      </c>
      <c r="G88" s="264"/>
      <c r="H88" s="245" t="s">
        <v>1146</v>
      </c>
      <c r="I88" s="245" t="s">
        <v>1126</v>
      </c>
      <c r="J88" s="245">
        <v>20</v>
      </c>
      <c r="K88" s="257"/>
    </row>
    <row r="89" spans="2:11" ht="15" customHeight="1">
      <c r="B89" s="266"/>
      <c r="C89" s="245" t="s">
        <v>1147</v>
      </c>
      <c r="D89" s="245"/>
      <c r="E89" s="245"/>
      <c r="F89" s="265" t="s">
        <v>1130</v>
      </c>
      <c r="G89" s="264"/>
      <c r="H89" s="245" t="s">
        <v>1148</v>
      </c>
      <c r="I89" s="245" t="s">
        <v>1126</v>
      </c>
      <c r="J89" s="245">
        <v>20</v>
      </c>
      <c r="K89" s="257"/>
    </row>
    <row r="90" spans="2:11" ht="15" customHeight="1">
      <c r="B90" s="266"/>
      <c r="C90" s="245" t="s">
        <v>1149</v>
      </c>
      <c r="D90" s="245"/>
      <c r="E90" s="245"/>
      <c r="F90" s="265" t="s">
        <v>1130</v>
      </c>
      <c r="G90" s="264"/>
      <c r="H90" s="245" t="s">
        <v>1150</v>
      </c>
      <c r="I90" s="245" t="s">
        <v>1126</v>
      </c>
      <c r="J90" s="245">
        <v>50</v>
      </c>
      <c r="K90" s="257"/>
    </row>
    <row r="91" spans="2:11" ht="15" customHeight="1">
      <c r="B91" s="266"/>
      <c r="C91" s="245" t="s">
        <v>1151</v>
      </c>
      <c r="D91" s="245"/>
      <c r="E91" s="245"/>
      <c r="F91" s="265" t="s">
        <v>1130</v>
      </c>
      <c r="G91" s="264"/>
      <c r="H91" s="245" t="s">
        <v>1151</v>
      </c>
      <c r="I91" s="245" t="s">
        <v>1126</v>
      </c>
      <c r="J91" s="245">
        <v>50</v>
      </c>
      <c r="K91" s="257"/>
    </row>
    <row r="92" spans="2:11" ht="15" customHeight="1">
      <c r="B92" s="266"/>
      <c r="C92" s="245" t="s">
        <v>1152</v>
      </c>
      <c r="D92" s="245"/>
      <c r="E92" s="245"/>
      <c r="F92" s="265" t="s">
        <v>1130</v>
      </c>
      <c r="G92" s="264"/>
      <c r="H92" s="245" t="s">
        <v>1153</v>
      </c>
      <c r="I92" s="245" t="s">
        <v>1126</v>
      </c>
      <c r="J92" s="245">
        <v>255</v>
      </c>
      <c r="K92" s="257"/>
    </row>
    <row r="93" spans="2:11" ht="15" customHeight="1">
      <c r="B93" s="266"/>
      <c r="C93" s="245" t="s">
        <v>1154</v>
      </c>
      <c r="D93" s="245"/>
      <c r="E93" s="245"/>
      <c r="F93" s="265" t="s">
        <v>1124</v>
      </c>
      <c r="G93" s="264"/>
      <c r="H93" s="245" t="s">
        <v>1155</v>
      </c>
      <c r="I93" s="245" t="s">
        <v>1156</v>
      </c>
      <c r="J93" s="245"/>
      <c r="K93" s="257"/>
    </row>
    <row r="94" spans="2:11" ht="15" customHeight="1">
      <c r="B94" s="266"/>
      <c r="C94" s="245" t="s">
        <v>1157</v>
      </c>
      <c r="D94" s="245"/>
      <c r="E94" s="245"/>
      <c r="F94" s="265" t="s">
        <v>1124</v>
      </c>
      <c r="G94" s="264"/>
      <c r="H94" s="245" t="s">
        <v>1158</v>
      </c>
      <c r="I94" s="245" t="s">
        <v>1159</v>
      </c>
      <c r="J94" s="245"/>
      <c r="K94" s="257"/>
    </row>
    <row r="95" spans="2:11" ht="15" customHeight="1">
      <c r="B95" s="266"/>
      <c r="C95" s="245" t="s">
        <v>1160</v>
      </c>
      <c r="D95" s="245"/>
      <c r="E95" s="245"/>
      <c r="F95" s="265" t="s">
        <v>1124</v>
      </c>
      <c r="G95" s="264"/>
      <c r="H95" s="245" t="s">
        <v>1160</v>
      </c>
      <c r="I95" s="245" t="s">
        <v>1159</v>
      </c>
      <c r="J95" s="245"/>
      <c r="K95" s="257"/>
    </row>
    <row r="96" spans="2:11" ht="15" customHeight="1">
      <c r="B96" s="266"/>
      <c r="C96" s="245" t="s">
        <v>39</v>
      </c>
      <c r="D96" s="245"/>
      <c r="E96" s="245"/>
      <c r="F96" s="265" t="s">
        <v>1124</v>
      </c>
      <c r="G96" s="264"/>
      <c r="H96" s="245" t="s">
        <v>1161</v>
      </c>
      <c r="I96" s="245" t="s">
        <v>1159</v>
      </c>
      <c r="J96" s="245"/>
      <c r="K96" s="257"/>
    </row>
    <row r="97" spans="2:11" ht="15" customHeight="1">
      <c r="B97" s="266"/>
      <c r="C97" s="245" t="s">
        <v>49</v>
      </c>
      <c r="D97" s="245"/>
      <c r="E97" s="245"/>
      <c r="F97" s="265" t="s">
        <v>1124</v>
      </c>
      <c r="G97" s="264"/>
      <c r="H97" s="245" t="s">
        <v>1162</v>
      </c>
      <c r="I97" s="245" t="s">
        <v>1159</v>
      </c>
      <c r="J97" s="245"/>
      <c r="K97" s="257"/>
    </row>
    <row r="98" spans="2:1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pans="2:1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pans="2:1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pans="2:1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pans="2:11" ht="45" customHeight="1">
      <c r="B102" s="256"/>
      <c r="C102" s="364" t="s">
        <v>1163</v>
      </c>
      <c r="D102" s="364"/>
      <c r="E102" s="364"/>
      <c r="F102" s="364"/>
      <c r="G102" s="364"/>
      <c r="H102" s="364"/>
      <c r="I102" s="364"/>
      <c r="J102" s="364"/>
      <c r="K102" s="257"/>
    </row>
    <row r="103" spans="2:11" ht="17.25" customHeight="1">
      <c r="B103" s="256"/>
      <c r="C103" s="258" t="s">
        <v>1118</v>
      </c>
      <c r="D103" s="258"/>
      <c r="E103" s="258"/>
      <c r="F103" s="258" t="s">
        <v>1119</v>
      </c>
      <c r="G103" s="259"/>
      <c r="H103" s="258" t="s">
        <v>55</v>
      </c>
      <c r="I103" s="258" t="s">
        <v>58</v>
      </c>
      <c r="J103" s="258" t="s">
        <v>1120</v>
      </c>
      <c r="K103" s="257"/>
    </row>
    <row r="104" spans="2:11" ht="17.25" customHeight="1">
      <c r="B104" s="256"/>
      <c r="C104" s="260" t="s">
        <v>1121</v>
      </c>
      <c r="D104" s="260"/>
      <c r="E104" s="260"/>
      <c r="F104" s="261" t="s">
        <v>1122</v>
      </c>
      <c r="G104" s="262"/>
      <c r="H104" s="260"/>
      <c r="I104" s="260"/>
      <c r="J104" s="260" t="s">
        <v>1123</v>
      </c>
      <c r="K104" s="257"/>
    </row>
    <row r="105" spans="2:11" ht="5.25" customHeight="1">
      <c r="B105" s="256"/>
      <c r="C105" s="258"/>
      <c r="D105" s="258"/>
      <c r="E105" s="258"/>
      <c r="F105" s="258"/>
      <c r="G105" s="274"/>
      <c r="H105" s="258"/>
      <c r="I105" s="258"/>
      <c r="J105" s="258"/>
      <c r="K105" s="257"/>
    </row>
    <row r="106" spans="2:11" ht="15" customHeight="1">
      <c r="B106" s="256"/>
      <c r="C106" s="245" t="s">
        <v>54</v>
      </c>
      <c r="D106" s="263"/>
      <c r="E106" s="263"/>
      <c r="F106" s="265" t="s">
        <v>1124</v>
      </c>
      <c r="G106" s="274"/>
      <c r="H106" s="245" t="s">
        <v>1164</v>
      </c>
      <c r="I106" s="245" t="s">
        <v>1126</v>
      </c>
      <c r="J106" s="245">
        <v>20</v>
      </c>
      <c r="K106" s="257"/>
    </row>
    <row r="107" spans="2:11" ht="15" customHeight="1">
      <c r="B107" s="256"/>
      <c r="C107" s="245" t="s">
        <v>1127</v>
      </c>
      <c r="D107" s="245"/>
      <c r="E107" s="245"/>
      <c r="F107" s="265" t="s">
        <v>1124</v>
      </c>
      <c r="G107" s="245"/>
      <c r="H107" s="245" t="s">
        <v>1164</v>
      </c>
      <c r="I107" s="245" t="s">
        <v>1126</v>
      </c>
      <c r="J107" s="245">
        <v>120</v>
      </c>
      <c r="K107" s="257"/>
    </row>
    <row r="108" spans="2:11" ht="15" customHeight="1">
      <c r="B108" s="266"/>
      <c r="C108" s="245" t="s">
        <v>1129</v>
      </c>
      <c r="D108" s="245"/>
      <c r="E108" s="245"/>
      <c r="F108" s="265" t="s">
        <v>1130</v>
      </c>
      <c r="G108" s="245"/>
      <c r="H108" s="245" t="s">
        <v>1164</v>
      </c>
      <c r="I108" s="245" t="s">
        <v>1126</v>
      </c>
      <c r="J108" s="245">
        <v>50</v>
      </c>
      <c r="K108" s="257"/>
    </row>
    <row r="109" spans="2:11" ht="15" customHeight="1">
      <c r="B109" s="266"/>
      <c r="C109" s="245" t="s">
        <v>1132</v>
      </c>
      <c r="D109" s="245"/>
      <c r="E109" s="245"/>
      <c r="F109" s="265" t="s">
        <v>1124</v>
      </c>
      <c r="G109" s="245"/>
      <c r="H109" s="245" t="s">
        <v>1164</v>
      </c>
      <c r="I109" s="245" t="s">
        <v>1134</v>
      </c>
      <c r="J109" s="245"/>
      <c r="K109" s="257"/>
    </row>
    <row r="110" spans="2:11" ht="15" customHeight="1">
      <c r="B110" s="266"/>
      <c r="C110" s="245" t="s">
        <v>1143</v>
      </c>
      <c r="D110" s="245"/>
      <c r="E110" s="245"/>
      <c r="F110" s="265" t="s">
        <v>1130</v>
      </c>
      <c r="G110" s="245"/>
      <c r="H110" s="245" t="s">
        <v>1164</v>
      </c>
      <c r="I110" s="245" t="s">
        <v>1126</v>
      </c>
      <c r="J110" s="245">
        <v>50</v>
      </c>
      <c r="K110" s="257"/>
    </row>
    <row r="111" spans="2:11" ht="15" customHeight="1">
      <c r="B111" s="266"/>
      <c r="C111" s="245" t="s">
        <v>1151</v>
      </c>
      <c r="D111" s="245"/>
      <c r="E111" s="245"/>
      <c r="F111" s="265" t="s">
        <v>1130</v>
      </c>
      <c r="G111" s="245"/>
      <c r="H111" s="245" t="s">
        <v>1164</v>
      </c>
      <c r="I111" s="245" t="s">
        <v>1126</v>
      </c>
      <c r="J111" s="245">
        <v>50</v>
      </c>
      <c r="K111" s="257"/>
    </row>
    <row r="112" spans="2:11" ht="15" customHeight="1">
      <c r="B112" s="266"/>
      <c r="C112" s="245" t="s">
        <v>1149</v>
      </c>
      <c r="D112" s="245"/>
      <c r="E112" s="245"/>
      <c r="F112" s="265" t="s">
        <v>1130</v>
      </c>
      <c r="G112" s="245"/>
      <c r="H112" s="245" t="s">
        <v>1164</v>
      </c>
      <c r="I112" s="245" t="s">
        <v>1126</v>
      </c>
      <c r="J112" s="245">
        <v>50</v>
      </c>
      <c r="K112" s="257"/>
    </row>
    <row r="113" spans="2:11" ht="15" customHeight="1">
      <c r="B113" s="266"/>
      <c r="C113" s="245" t="s">
        <v>54</v>
      </c>
      <c r="D113" s="245"/>
      <c r="E113" s="245"/>
      <c r="F113" s="265" t="s">
        <v>1124</v>
      </c>
      <c r="G113" s="245"/>
      <c r="H113" s="245" t="s">
        <v>1165</v>
      </c>
      <c r="I113" s="245" t="s">
        <v>1126</v>
      </c>
      <c r="J113" s="245">
        <v>20</v>
      </c>
      <c r="K113" s="257"/>
    </row>
    <row r="114" spans="2:11" ht="15" customHeight="1">
      <c r="B114" s="266"/>
      <c r="C114" s="245" t="s">
        <v>1166</v>
      </c>
      <c r="D114" s="245"/>
      <c r="E114" s="245"/>
      <c r="F114" s="265" t="s">
        <v>1124</v>
      </c>
      <c r="G114" s="245"/>
      <c r="H114" s="245" t="s">
        <v>1167</v>
      </c>
      <c r="I114" s="245" t="s">
        <v>1126</v>
      </c>
      <c r="J114" s="245">
        <v>120</v>
      </c>
      <c r="K114" s="257"/>
    </row>
    <row r="115" spans="2:11" ht="15" customHeight="1">
      <c r="B115" s="266"/>
      <c r="C115" s="245" t="s">
        <v>39</v>
      </c>
      <c r="D115" s="245"/>
      <c r="E115" s="245"/>
      <c r="F115" s="265" t="s">
        <v>1124</v>
      </c>
      <c r="G115" s="245"/>
      <c r="H115" s="245" t="s">
        <v>1168</v>
      </c>
      <c r="I115" s="245" t="s">
        <v>1159</v>
      </c>
      <c r="J115" s="245"/>
      <c r="K115" s="257"/>
    </row>
    <row r="116" spans="2:11" ht="15" customHeight="1">
      <c r="B116" s="266"/>
      <c r="C116" s="245" t="s">
        <v>49</v>
      </c>
      <c r="D116" s="245"/>
      <c r="E116" s="245"/>
      <c r="F116" s="265" t="s">
        <v>1124</v>
      </c>
      <c r="G116" s="245"/>
      <c r="H116" s="245" t="s">
        <v>1169</v>
      </c>
      <c r="I116" s="245" t="s">
        <v>1159</v>
      </c>
      <c r="J116" s="245"/>
      <c r="K116" s="257"/>
    </row>
    <row r="117" spans="2:11" ht="15" customHeight="1">
      <c r="B117" s="266"/>
      <c r="C117" s="245" t="s">
        <v>58</v>
      </c>
      <c r="D117" s="245"/>
      <c r="E117" s="245"/>
      <c r="F117" s="265" t="s">
        <v>1124</v>
      </c>
      <c r="G117" s="245"/>
      <c r="H117" s="245" t="s">
        <v>1170</v>
      </c>
      <c r="I117" s="245" t="s">
        <v>1171</v>
      </c>
      <c r="J117" s="245"/>
      <c r="K117" s="257"/>
    </row>
    <row r="118" spans="2:1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pans="2:11" ht="18.75" customHeight="1">
      <c r="B119" s="276"/>
      <c r="C119" s="242"/>
      <c r="D119" s="242"/>
      <c r="E119" s="242"/>
      <c r="F119" s="277"/>
      <c r="G119" s="242"/>
      <c r="H119" s="242"/>
      <c r="I119" s="242"/>
      <c r="J119" s="242"/>
      <c r="K119" s="276"/>
    </row>
    <row r="120" spans="2:1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pans="2:1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ht="45" customHeight="1">
      <c r="B122" s="281"/>
      <c r="C122" s="362" t="s">
        <v>1172</v>
      </c>
      <c r="D122" s="362"/>
      <c r="E122" s="362"/>
      <c r="F122" s="362"/>
      <c r="G122" s="362"/>
      <c r="H122" s="362"/>
      <c r="I122" s="362"/>
      <c r="J122" s="362"/>
      <c r="K122" s="282"/>
    </row>
    <row r="123" spans="2:11" ht="17.25" customHeight="1">
      <c r="B123" s="283"/>
      <c r="C123" s="258" t="s">
        <v>1118</v>
      </c>
      <c r="D123" s="258"/>
      <c r="E123" s="258"/>
      <c r="F123" s="258" t="s">
        <v>1119</v>
      </c>
      <c r="G123" s="259"/>
      <c r="H123" s="258" t="s">
        <v>55</v>
      </c>
      <c r="I123" s="258" t="s">
        <v>58</v>
      </c>
      <c r="J123" s="258" t="s">
        <v>1120</v>
      </c>
      <c r="K123" s="284"/>
    </row>
    <row r="124" spans="2:11" ht="17.25" customHeight="1">
      <c r="B124" s="283"/>
      <c r="C124" s="260" t="s">
        <v>1121</v>
      </c>
      <c r="D124" s="260"/>
      <c r="E124" s="260"/>
      <c r="F124" s="261" t="s">
        <v>1122</v>
      </c>
      <c r="G124" s="262"/>
      <c r="H124" s="260"/>
      <c r="I124" s="260"/>
      <c r="J124" s="260" t="s">
        <v>1123</v>
      </c>
      <c r="K124" s="284"/>
    </row>
    <row r="125" spans="2:11" ht="5.25" customHeight="1">
      <c r="B125" s="285"/>
      <c r="C125" s="263"/>
      <c r="D125" s="263"/>
      <c r="E125" s="263"/>
      <c r="F125" s="263"/>
      <c r="G125" s="245"/>
      <c r="H125" s="263"/>
      <c r="I125" s="263"/>
      <c r="J125" s="263"/>
      <c r="K125" s="286"/>
    </row>
    <row r="126" spans="2:11" ht="15" customHeight="1">
      <c r="B126" s="285"/>
      <c r="C126" s="245" t="s">
        <v>1127</v>
      </c>
      <c r="D126" s="263"/>
      <c r="E126" s="263"/>
      <c r="F126" s="265" t="s">
        <v>1124</v>
      </c>
      <c r="G126" s="245"/>
      <c r="H126" s="245" t="s">
        <v>1164</v>
      </c>
      <c r="I126" s="245" t="s">
        <v>1126</v>
      </c>
      <c r="J126" s="245">
        <v>120</v>
      </c>
      <c r="K126" s="287"/>
    </row>
    <row r="127" spans="2:11" ht="15" customHeight="1">
      <c r="B127" s="285"/>
      <c r="C127" s="245" t="s">
        <v>1173</v>
      </c>
      <c r="D127" s="245"/>
      <c r="E127" s="245"/>
      <c r="F127" s="265" t="s">
        <v>1124</v>
      </c>
      <c r="G127" s="245"/>
      <c r="H127" s="245" t="s">
        <v>1174</v>
      </c>
      <c r="I127" s="245" t="s">
        <v>1126</v>
      </c>
      <c r="J127" s="245" t="s">
        <v>1175</v>
      </c>
      <c r="K127" s="287"/>
    </row>
    <row r="128" spans="2:11" ht="15" customHeight="1">
      <c r="B128" s="285"/>
      <c r="C128" s="245" t="s">
        <v>1072</v>
      </c>
      <c r="D128" s="245"/>
      <c r="E128" s="245"/>
      <c r="F128" s="265" t="s">
        <v>1124</v>
      </c>
      <c r="G128" s="245"/>
      <c r="H128" s="245" t="s">
        <v>1176</v>
      </c>
      <c r="I128" s="245" t="s">
        <v>1126</v>
      </c>
      <c r="J128" s="245" t="s">
        <v>1175</v>
      </c>
      <c r="K128" s="287"/>
    </row>
    <row r="129" spans="2:11" ht="15" customHeight="1">
      <c r="B129" s="285"/>
      <c r="C129" s="245" t="s">
        <v>1135</v>
      </c>
      <c r="D129" s="245"/>
      <c r="E129" s="245"/>
      <c r="F129" s="265" t="s">
        <v>1130</v>
      </c>
      <c r="G129" s="245"/>
      <c r="H129" s="245" t="s">
        <v>1136</v>
      </c>
      <c r="I129" s="245" t="s">
        <v>1126</v>
      </c>
      <c r="J129" s="245">
        <v>15</v>
      </c>
      <c r="K129" s="287"/>
    </row>
    <row r="130" spans="2:11" ht="15" customHeight="1">
      <c r="B130" s="285"/>
      <c r="C130" s="267" t="s">
        <v>1137</v>
      </c>
      <c r="D130" s="267"/>
      <c r="E130" s="267"/>
      <c r="F130" s="268" t="s">
        <v>1130</v>
      </c>
      <c r="G130" s="267"/>
      <c r="H130" s="267" t="s">
        <v>1138</v>
      </c>
      <c r="I130" s="267" t="s">
        <v>1126</v>
      </c>
      <c r="J130" s="267">
        <v>15</v>
      </c>
      <c r="K130" s="287"/>
    </row>
    <row r="131" spans="2:11" ht="15" customHeight="1">
      <c r="B131" s="285"/>
      <c r="C131" s="267" t="s">
        <v>1139</v>
      </c>
      <c r="D131" s="267"/>
      <c r="E131" s="267"/>
      <c r="F131" s="268" t="s">
        <v>1130</v>
      </c>
      <c r="G131" s="267"/>
      <c r="H131" s="267" t="s">
        <v>1140</v>
      </c>
      <c r="I131" s="267" t="s">
        <v>1126</v>
      </c>
      <c r="J131" s="267">
        <v>20</v>
      </c>
      <c r="K131" s="287"/>
    </row>
    <row r="132" spans="2:11" ht="15" customHeight="1">
      <c r="B132" s="285"/>
      <c r="C132" s="267" t="s">
        <v>1141</v>
      </c>
      <c r="D132" s="267"/>
      <c r="E132" s="267"/>
      <c r="F132" s="268" t="s">
        <v>1130</v>
      </c>
      <c r="G132" s="267"/>
      <c r="H132" s="267" t="s">
        <v>1142</v>
      </c>
      <c r="I132" s="267" t="s">
        <v>1126</v>
      </c>
      <c r="J132" s="267">
        <v>20</v>
      </c>
      <c r="K132" s="287"/>
    </row>
    <row r="133" spans="2:11" ht="15" customHeight="1">
      <c r="B133" s="285"/>
      <c r="C133" s="245" t="s">
        <v>1129</v>
      </c>
      <c r="D133" s="245"/>
      <c r="E133" s="245"/>
      <c r="F133" s="265" t="s">
        <v>1130</v>
      </c>
      <c r="G133" s="245"/>
      <c r="H133" s="245" t="s">
        <v>1164</v>
      </c>
      <c r="I133" s="245" t="s">
        <v>1126</v>
      </c>
      <c r="J133" s="245">
        <v>50</v>
      </c>
      <c r="K133" s="287"/>
    </row>
    <row r="134" spans="2:11" ht="15" customHeight="1">
      <c r="B134" s="285"/>
      <c r="C134" s="245" t="s">
        <v>1143</v>
      </c>
      <c r="D134" s="245"/>
      <c r="E134" s="245"/>
      <c r="F134" s="265" t="s">
        <v>1130</v>
      </c>
      <c r="G134" s="245"/>
      <c r="H134" s="245" t="s">
        <v>1164</v>
      </c>
      <c r="I134" s="245" t="s">
        <v>1126</v>
      </c>
      <c r="J134" s="245">
        <v>50</v>
      </c>
      <c r="K134" s="287"/>
    </row>
    <row r="135" spans="2:11" ht="15" customHeight="1">
      <c r="B135" s="285"/>
      <c r="C135" s="245" t="s">
        <v>1149</v>
      </c>
      <c r="D135" s="245"/>
      <c r="E135" s="245"/>
      <c r="F135" s="265" t="s">
        <v>1130</v>
      </c>
      <c r="G135" s="245"/>
      <c r="H135" s="245" t="s">
        <v>1164</v>
      </c>
      <c r="I135" s="245" t="s">
        <v>1126</v>
      </c>
      <c r="J135" s="245">
        <v>50</v>
      </c>
      <c r="K135" s="287"/>
    </row>
    <row r="136" spans="2:11" ht="15" customHeight="1">
      <c r="B136" s="285"/>
      <c r="C136" s="245" t="s">
        <v>1151</v>
      </c>
      <c r="D136" s="245"/>
      <c r="E136" s="245"/>
      <c r="F136" s="265" t="s">
        <v>1130</v>
      </c>
      <c r="G136" s="245"/>
      <c r="H136" s="245" t="s">
        <v>1164</v>
      </c>
      <c r="I136" s="245" t="s">
        <v>1126</v>
      </c>
      <c r="J136" s="245">
        <v>50</v>
      </c>
      <c r="K136" s="287"/>
    </row>
    <row r="137" spans="2:11" ht="15" customHeight="1">
      <c r="B137" s="285"/>
      <c r="C137" s="245" t="s">
        <v>1152</v>
      </c>
      <c r="D137" s="245"/>
      <c r="E137" s="245"/>
      <c r="F137" s="265" t="s">
        <v>1130</v>
      </c>
      <c r="G137" s="245"/>
      <c r="H137" s="245" t="s">
        <v>1177</v>
      </c>
      <c r="I137" s="245" t="s">
        <v>1126</v>
      </c>
      <c r="J137" s="245">
        <v>255</v>
      </c>
      <c r="K137" s="287"/>
    </row>
    <row r="138" spans="2:11" ht="15" customHeight="1">
      <c r="B138" s="285"/>
      <c r="C138" s="245" t="s">
        <v>1154</v>
      </c>
      <c r="D138" s="245"/>
      <c r="E138" s="245"/>
      <c r="F138" s="265" t="s">
        <v>1124</v>
      </c>
      <c r="G138" s="245"/>
      <c r="H138" s="245" t="s">
        <v>1178</v>
      </c>
      <c r="I138" s="245" t="s">
        <v>1156</v>
      </c>
      <c r="J138" s="245"/>
      <c r="K138" s="287"/>
    </row>
    <row r="139" spans="2:11" ht="15" customHeight="1">
      <c r="B139" s="285"/>
      <c r="C139" s="245" t="s">
        <v>1157</v>
      </c>
      <c r="D139" s="245"/>
      <c r="E139" s="245"/>
      <c r="F139" s="265" t="s">
        <v>1124</v>
      </c>
      <c r="G139" s="245"/>
      <c r="H139" s="245" t="s">
        <v>1179</v>
      </c>
      <c r="I139" s="245" t="s">
        <v>1159</v>
      </c>
      <c r="J139" s="245"/>
      <c r="K139" s="287"/>
    </row>
    <row r="140" spans="2:11" ht="15" customHeight="1">
      <c r="B140" s="285"/>
      <c r="C140" s="245" t="s">
        <v>1160</v>
      </c>
      <c r="D140" s="245"/>
      <c r="E140" s="245"/>
      <c r="F140" s="265" t="s">
        <v>1124</v>
      </c>
      <c r="G140" s="245"/>
      <c r="H140" s="245" t="s">
        <v>1160</v>
      </c>
      <c r="I140" s="245" t="s">
        <v>1159</v>
      </c>
      <c r="J140" s="245"/>
      <c r="K140" s="287"/>
    </row>
    <row r="141" spans="2:11" ht="15" customHeight="1">
      <c r="B141" s="285"/>
      <c r="C141" s="245" t="s">
        <v>39</v>
      </c>
      <c r="D141" s="245"/>
      <c r="E141" s="245"/>
      <c r="F141" s="265" t="s">
        <v>1124</v>
      </c>
      <c r="G141" s="245"/>
      <c r="H141" s="245" t="s">
        <v>1180</v>
      </c>
      <c r="I141" s="245" t="s">
        <v>1159</v>
      </c>
      <c r="J141" s="245"/>
      <c r="K141" s="287"/>
    </row>
    <row r="142" spans="2:11" ht="15" customHeight="1">
      <c r="B142" s="285"/>
      <c r="C142" s="245" t="s">
        <v>1181</v>
      </c>
      <c r="D142" s="245"/>
      <c r="E142" s="245"/>
      <c r="F142" s="265" t="s">
        <v>1124</v>
      </c>
      <c r="G142" s="245"/>
      <c r="H142" s="245" t="s">
        <v>1182</v>
      </c>
      <c r="I142" s="245" t="s">
        <v>1159</v>
      </c>
      <c r="J142" s="245"/>
      <c r="K142" s="287"/>
    </row>
    <row r="143" spans="2:1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pans="2:11" ht="18.75" customHeight="1">
      <c r="B144" s="242"/>
      <c r="C144" s="242"/>
      <c r="D144" s="242"/>
      <c r="E144" s="242"/>
      <c r="F144" s="277"/>
      <c r="G144" s="242"/>
      <c r="H144" s="242"/>
      <c r="I144" s="242"/>
      <c r="J144" s="242"/>
      <c r="K144" s="242"/>
    </row>
    <row r="145" spans="2:1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pans="2:1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pans="2:11" ht="45" customHeight="1">
      <c r="B147" s="256"/>
      <c r="C147" s="364" t="s">
        <v>1183</v>
      </c>
      <c r="D147" s="364"/>
      <c r="E147" s="364"/>
      <c r="F147" s="364"/>
      <c r="G147" s="364"/>
      <c r="H147" s="364"/>
      <c r="I147" s="364"/>
      <c r="J147" s="364"/>
      <c r="K147" s="257"/>
    </row>
    <row r="148" spans="2:11" ht="17.25" customHeight="1">
      <c r="B148" s="256"/>
      <c r="C148" s="258" t="s">
        <v>1118</v>
      </c>
      <c r="D148" s="258"/>
      <c r="E148" s="258"/>
      <c r="F148" s="258" t="s">
        <v>1119</v>
      </c>
      <c r="G148" s="259"/>
      <c r="H148" s="258" t="s">
        <v>55</v>
      </c>
      <c r="I148" s="258" t="s">
        <v>58</v>
      </c>
      <c r="J148" s="258" t="s">
        <v>1120</v>
      </c>
      <c r="K148" s="257"/>
    </row>
    <row r="149" spans="2:11" ht="17.25" customHeight="1">
      <c r="B149" s="256"/>
      <c r="C149" s="260" t="s">
        <v>1121</v>
      </c>
      <c r="D149" s="260"/>
      <c r="E149" s="260"/>
      <c r="F149" s="261" t="s">
        <v>1122</v>
      </c>
      <c r="G149" s="262"/>
      <c r="H149" s="260"/>
      <c r="I149" s="260"/>
      <c r="J149" s="260" t="s">
        <v>1123</v>
      </c>
      <c r="K149" s="257"/>
    </row>
    <row r="150" spans="2:11" ht="5.25" customHeight="1">
      <c r="B150" s="266"/>
      <c r="C150" s="263"/>
      <c r="D150" s="263"/>
      <c r="E150" s="263"/>
      <c r="F150" s="263"/>
      <c r="G150" s="264"/>
      <c r="H150" s="263"/>
      <c r="I150" s="263"/>
      <c r="J150" s="263"/>
      <c r="K150" s="287"/>
    </row>
    <row r="151" spans="2:11" ht="15" customHeight="1">
      <c r="B151" s="266"/>
      <c r="C151" s="291" t="s">
        <v>1127</v>
      </c>
      <c r="D151" s="245"/>
      <c r="E151" s="245"/>
      <c r="F151" s="292" t="s">
        <v>1124</v>
      </c>
      <c r="G151" s="245"/>
      <c r="H151" s="291" t="s">
        <v>1164</v>
      </c>
      <c r="I151" s="291" t="s">
        <v>1126</v>
      </c>
      <c r="J151" s="291">
        <v>120</v>
      </c>
      <c r="K151" s="287"/>
    </row>
    <row r="152" spans="2:11" ht="15" customHeight="1">
      <c r="B152" s="266"/>
      <c r="C152" s="291" t="s">
        <v>1173</v>
      </c>
      <c r="D152" s="245"/>
      <c r="E152" s="245"/>
      <c r="F152" s="292" t="s">
        <v>1124</v>
      </c>
      <c r="G152" s="245"/>
      <c r="H152" s="291" t="s">
        <v>1184</v>
      </c>
      <c r="I152" s="291" t="s">
        <v>1126</v>
      </c>
      <c r="J152" s="291" t="s">
        <v>1175</v>
      </c>
      <c r="K152" s="287"/>
    </row>
    <row r="153" spans="2:11" ht="15" customHeight="1">
      <c r="B153" s="266"/>
      <c r="C153" s="291" t="s">
        <v>1072</v>
      </c>
      <c r="D153" s="245"/>
      <c r="E153" s="245"/>
      <c r="F153" s="292" t="s">
        <v>1124</v>
      </c>
      <c r="G153" s="245"/>
      <c r="H153" s="291" t="s">
        <v>1185</v>
      </c>
      <c r="I153" s="291" t="s">
        <v>1126</v>
      </c>
      <c r="J153" s="291" t="s">
        <v>1175</v>
      </c>
      <c r="K153" s="287"/>
    </row>
    <row r="154" spans="2:11" ht="15" customHeight="1">
      <c r="B154" s="266"/>
      <c r="C154" s="291" t="s">
        <v>1129</v>
      </c>
      <c r="D154" s="245"/>
      <c r="E154" s="245"/>
      <c r="F154" s="292" t="s">
        <v>1130</v>
      </c>
      <c r="G154" s="245"/>
      <c r="H154" s="291" t="s">
        <v>1164</v>
      </c>
      <c r="I154" s="291" t="s">
        <v>1126</v>
      </c>
      <c r="J154" s="291">
        <v>50</v>
      </c>
      <c r="K154" s="287"/>
    </row>
    <row r="155" spans="2:11" ht="15" customHeight="1">
      <c r="B155" s="266"/>
      <c r="C155" s="291" t="s">
        <v>1132</v>
      </c>
      <c r="D155" s="245"/>
      <c r="E155" s="245"/>
      <c r="F155" s="292" t="s">
        <v>1124</v>
      </c>
      <c r="G155" s="245"/>
      <c r="H155" s="291" t="s">
        <v>1164</v>
      </c>
      <c r="I155" s="291" t="s">
        <v>1134</v>
      </c>
      <c r="J155" s="291"/>
      <c r="K155" s="287"/>
    </row>
    <row r="156" spans="2:11" ht="15" customHeight="1">
      <c r="B156" s="266"/>
      <c r="C156" s="291" t="s">
        <v>1143</v>
      </c>
      <c r="D156" s="245"/>
      <c r="E156" s="245"/>
      <c r="F156" s="292" t="s">
        <v>1130</v>
      </c>
      <c r="G156" s="245"/>
      <c r="H156" s="291" t="s">
        <v>1164</v>
      </c>
      <c r="I156" s="291" t="s">
        <v>1126</v>
      </c>
      <c r="J156" s="291">
        <v>50</v>
      </c>
      <c r="K156" s="287"/>
    </row>
    <row r="157" spans="2:11" ht="15" customHeight="1">
      <c r="B157" s="266"/>
      <c r="C157" s="291" t="s">
        <v>1151</v>
      </c>
      <c r="D157" s="245"/>
      <c r="E157" s="245"/>
      <c r="F157" s="292" t="s">
        <v>1130</v>
      </c>
      <c r="G157" s="245"/>
      <c r="H157" s="291" t="s">
        <v>1164</v>
      </c>
      <c r="I157" s="291" t="s">
        <v>1126</v>
      </c>
      <c r="J157" s="291">
        <v>50</v>
      </c>
      <c r="K157" s="287"/>
    </row>
    <row r="158" spans="2:11" ht="15" customHeight="1">
      <c r="B158" s="266"/>
      <c r="C158" s="291" t="s">
        <v>1149</v>
      </c>
      <c r="D158" s="245"/>
      <c r="E158" s="245"/>
      <c r="F158" s="292" t="s">
        <v>1130</v>
      </c>
      <c r="G158" s="245"/>
      <c r="H158" s="291" t="s">
        <v>1164</v>
      </c>
      <c r="I158" s="291" t="s">
        <v>1126</v>
      </c>
      <c r="J158" s="291">
        <v>50</v>
      </c>
      <c r="K158" s="287"/>
    </row>
    <row r="159" spans="2:11" ht="15" customHeight="1">
      <c r="B159" s="266"/>
      <c r="C159" s="291" t="s">
        <v>93</v>
      </c>
      <c r="D159" s="245"/>
      <c r="E159" s="245"/>
      <c r="F159" s="292" t="s">
        <v>1124</v>
      </c>
      <c r="G159" s="245"/>
      <c r="H159" s="291" t="s">
        <v>1186</v>
      </c>
      <c r="I159" s="291" t="s">
        <v>1126</v>
      </c>
      <c r="J159" s="291" t="s">
        <v>1187</v>
      </c>
      <c r="K159" s="287"/>
    </row>
    <row r="160" spans="2:11" ht="15" customHeight="1">
      <c r="B160" s="266"/>
      <c r="C160" s="291" t="s">
        <v>1188</v>
      </c>
      <c r="D160" s="245"/>
      <c r="E160" s="245"/>
      <c r="F160" s="292" t="s">
        <v>1124</v>
      </c>
      <c r="G160" s="245"/>
      <c r="H160" s="291" t="s">
        <v>1189</v>
      </c>
      <c r="I160" s="291" t="s">
        <v>1159</v>
      </c>
      <c r="J160" s="291"/>
      <c r="K160" s="287"/>
    </row>
    <row r="161" spans="2:11" ht="15" customHeight="1">
      <c r="B161" s="293"/>
      <c r="C161" s="275"/>
      <c r="D161" s="275"/>
      <c r="E161" s="275"/>
      <c r="F161" s="275"/>
      <c r="G161" s="275"/>
      <c r="H161" s="275"/>
      <c r="I161" s="275"/>
      <c r="J161" s="275"/>
      <c r="K161" s="294"/>
    </row>
    <row r="162" spans="2:11" ht="18.75" customHeight="1">
      <c r="B162" s="242"/>
      <c r="C162" s="245"/>
      <c r="D162" s="245"/>
      <c r="E162" s="245"/>
      <c r="F162" s="265"/>
      <c r="G162" s="245"/>
      <c r="H162" s="245"/>
      <c r="I162" s="245"/>
      <c r="J162" s="245"/>
      <c r="K162" s="242"/>
    </row>
    <row r="163" spans="2:1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pans="2:1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pans="2:11" ht="45" customHeight="1">
      <c r="B165" s="237"/>
      <c r="C165" s="362" t="s">
        <v>1190</v>
      </c>
      <c r="D165" s="362"/>
      <c r="E165" s="362"/>
      <c r="F165" s="362"/>
      <c r="G165" s="362"/>
      <c r="H165" s="362"/>
      <c r="I165" s="362"/>
      <c r="J165" s="362"/>
      <c r="K165" s="238"/>
    </row>
    <row r="166" spans="2:11" ht="17.25" customHeight="1">
      <c r="B166" s="237"/>
      <c r="C166" s="258" t="s">
        <v>1118</v>
      </c>
      <c r="D166" s="258"/>
      <c r="E166" s="258"/>
      <c r="F166" s="258" t="s">
        <v>1119</v>
      </c>
      <c r="G166" s="295"/>
      <c r="H166" s="296" t="s">
        <v>55</v>
      </c>
      <c r="I166" s="296" t="s">
        <v>58</v>
      </c>
      <c r="J166" s="258" t="s">
        <v>1120</v>
      </c>
      <c r="K166" s="238"/>
    </row>
    <row r="167" spans="2:11" ht="17.25" customHeight="1">
      <c r="B167" s="239"/>
      <c r="C167" s="260" t="s">
        <v>1121</v>
      </c>
      <c r="D167" s="260"/>
      <c r="E167" s="260"/>
      <c r="F167" s="261" t="s">
        <v>1122</v>
      </c>
      <c r="G167" s="297"/>
      <c r="H167" s="298"/>
      <c r="I167" s="298"/>
      <c r="J167" s="260" t="s">
        <v>1123</v>
      </c>
      <c r="K167" s="240"/>
    </row>
    <row r="168" spans="2:11" ht="5.25" customHeight="1">
      <c r="B168" s="266"/>
      <c r="C168" s="263"/>
      <c r="D168" s="263"/>
      <c r="E168" s="263"/>
      <c r="F168" s="263"/>
      <c r="G168" s="264"/>
      <c r="H168" s="263"/>
      <c r="I168" s="263"/>
      <c r="J168" s="263"/>
      <c r="K168" s="287"/>
    </row>
    <row r="169" spans="2:11" ht="15" customHeight="1">
      <c r="B169" s="266"/>
      <c r="C169" s="245" t="s">
        <v>1127</v>
      </c>
      <c r="D169" s="245"/>
      <c r="E169" s="245"/>
      <c r="F169" s="265" t="s">
        <v>1124</v>
      </c>
      <c r="G169" s="245"/>
      <c r="H169" s="245" t="s">
        <v>1164</v>
      </c>
      <c r="I169" s="245" t="s">
        <v>1126</v>
      </c>
      <c r="J169" s="245">
        <v>120</v>
      </c>
      <c r="K169" s="287"/>
    </row>
    <row r="170" spans="2:11" ht="15" customHeight="1">
      <c r="B170" s="266"/>
      <c r="C170" s="245" t="s">
        <v>1173</v>
      </c>
      <c r="D170" s="245"/>
      <c r="E170" s="245"/>
      <c r="F170" s="265" t="s">
        <v>1124</v>
      </c>
      <c r="G170" s="245"/>
      <c r="H170" s="245" t="s">
        <v>1174</v>
      </c>
      <c r="I170" s="245" t="s">
        <v>1126</v>
      </c>
      <c r="J170" s="245" t="s">
        <v>1175</v>
      </c>
      <c r="K170" s="287"/>
    </row>
    <row r="171" spans="2:11" ht="15" customHeight="1">
      <c r="B171" s="266"/>
      <c r="C171" s="245" t="s">
        <v>1072</v>
      </c>
      <c r="D171" s="245"/>
      <c r="E171" s="245"/>
      <c r="F171" s="265" t="s">
        <v>1124</v>
      </c>
      <c r="G171" s="245"/>
      <c r="H171" s="245" t="s">
        <v>1191</v>
      </c>
      <c r="I171" s="245" t="s">
        <v>1126</v>
      </c>
      <c r="J171" s="245" t="s">
        <v>1175</v>
      </c>
      <c r="K171" s="287"/>
    </row>
    <row r="172" spans="2:11" ht="15" customHeight="1">
      <c r="B172" s="266"/>
      <c r="C172" s="245" t="s">
        <v>1129</v>
      </c>
      <c r="D172" s="245"/>
      <c r="E172" s="245"/>
      <c r="F172" s="265" t="s">
        <v>1130</v>
      </c>
      <c r="G172" s="245"/>
      <c r="H172" s="245" t="s">
        <v>1191</v>
      </c>
      <c r="I172" s="245" t="s">
        <v>1126</v>
      </c>
      <c r="J172" s="245">
        <v>50</v>
      </c>
      <c r="K172" s="287"/>
    </row>
    <row r="173" spans="2:11" ht="15" customHeight="1">
      <c r="B173" s="266"/>
      <c r="C173" s="245" t="s">
        <v>1132</v>
      </c>
      <c r="D173" s="245"/>
      <c r="E173" s="245"/>
      <c r="F173" s="265" t="s">
        <v>1124</v>
      </c>
      <c r="G173" s="245"/>
      <c r="H173" s="245" t="s">
        <v>1191</v>
      </c>
      <c r="I173" s="245" t="s">
        <v>1134</v>
      </c>
      <c r="J173" s="245"/>
      <c r="K173" s="287"/>
    </row>
    <row r="174" spans="2:11" ht="15" customHeight="1">
      <c r="B174" s="266"/>
      <c r="C174" s="245" t="s">
        <v>1143</v>
      </c>
      <c r="D174" s="245"/>
      <c r="E174" s="245"/>
      <c r="F174" s="265" t="s">
        <v>1130</v>
      </c>
      <c r="G174" s="245"/>
      <c r="H174" s="245" t="s">
        <v>1191</v>
      </c>
      <c r="I174" s="245" t="s">
        <v>1126</v>
      </c>
      <c r="J174" s="245">
        <v>50</v>
      </c>
      <c r="K174" s="287"/>
    </row>
    <row r="175" spans="2:11" ht="15" customHeight="1">
      <c r="B175" s="266"/>
      <c r="C175" s="245" t="s">
        <v>1151</v>
      </c>
      <c r="D175" s="245"/>
      <c r="E175" s="245"/>
      <c r="F175" s="265" t="s">
        <v>1130</v>
      </c>
      <c r="G175" s="245"/>
      <c r="H175" s="245" t="s">
        <v>1191</v>
      </c>
      <c r="I175" s="245" t="s">
        <v>1126</v>
      </c>
      <c r="J175" s="245">
        <v>50</v>
      </c>
      <c r="K175" s="287"/>
    </row>
    <row r="176" spans="2:11" ht="15" customHeight="1">
      <c r="B176" s="266"/>
      <c r="C176" s="245" t="s">
        <v>1149</v>
      </c>
      <c r="D176" s="245"/>
      <c r="E176" s="245"/>
      <c r="F176" s="265" t="s">
        <v>1130</v>
      </c>
      <c r="G176" s="245"/>
      <c r="H176" s="245" t="s">
        <v>1191</v>
      </c>
      <c r="I176" s="245" t="s">
        <v>1126</v>
      </c>
      <c r="J176" s="245">
        <v>50</v>
      </c>
      <c r="K176" s="287"/>
    </row>
    <row r="177" spans="2:11" ht="15" customHeight="1">
      <c r="B177" s="266"/>
      <c r="C177" s="245" t="s">
        <v>116</v>
      </c>
      <c r="D177" s="245"/>
      <c r="E177" s="245"/>
      <c r="F177" s="265" t="s">
        <v>1124</v>
      </c>
      <c r="G177" s="245"/>
      <c r="H177" s="245" t="s">
        <v>1192</v>
      </c>
      <c r="I177" s="245" t="s">
        <v>1193</v>
      </c>
      <c r="J177" s="245"/>
      <c r="K177" s="287"/>
    </row>
    <row r="178" spans="2:11" ht="15" customHeight="1">
      <c r="B178" s="266"/>
      <c r="C178" s="245" t="s">
        <v>58</v>
      </c>
      <c r="D178" s="245"/>
      <c r="E178" s="245"/>
      <c r="F178" s="265" t="s">
        <v>1124</v>
      </c>
      <c r="G178" s="245"/>
      <c r="H178" s="245" t="s">
        <v>1194</v>
      </c>
      <c r="I178" s="245" t="s">
        <v>1195</v>
      </c>
      <c r="J178" s="245">
        <v>1</v>
      </c>
      <c r="K178" s="287"/>
    </row>
    <row r="179" spans="2:11" ht="15" customHeight="1">
      <c r="B179" s="266"/>
      <c r="C179" s="245" t="s">
        <v>54</v>
      </c>
      <c r="D179" s="245"/>
      <c r="E179" s="245"/>
      <c r="F179" s="265" t="s">
        <v>1124</v>
      </c>
      <c r="G179" s="245"/>
      <c r="H179" s="245" t="s">
        <v>1196</v>
      </c>
      <c r="I179" s="245" t="s">
        <v>1126</v>
      </c>
      <c r="J179" s="245">
        <v>20</v>
      </c>
      <c r="K179" s="287"/>
    </row>
    <row r="180" spans="2:11" ht="15" customHeight="1">
      <c r="B180" s="266"/>
      <c r="C180" s="245" t="s">
        <v>55</v>
      </c>
      <c r="D180" s="245"/>
      <c r="E180" s="245"/>
      <c r="F180" s="265" t="s">
        <v>1124</v>
      </c>
      <c r="G180" s="245"/>
      <c r="H180" s="245" t="s">
        <v>1197</v>
      </c>
      <c r="I180" s="245" t="s">
        <v>1126</v>
      </c>
      <c r="J180" s="245">
        <v>255</v>
      </c>
      <c r="K180" s="287"/>
    </row>
    <row r="181" spans="2:11" ht="15" customHeight="1">
      <c r="B181" s="266"/>
      <c r="C181" s="245" t="s">
        <v>117</v>
      </c>
      <c r="D181" s="245"/>
      <c r="E181" s="245"/>
      <c r="F181" s="265" t="s">
        <v>1124</v>
      </c>
      <c r="G181" s="245"/>
      <c r="H181" s="245" t="s">
        <v>1088</v>
      </c>
      <c r="I181" s="245" t="s">
        <v>1126</v>
      </c>
      <c r="J181" s="245">
        <v>10</v>
      </c>
      <c r="K181" s="287"/>
    </row>
    <row r="182" spans="2:11" ht="15" customHeight="1">
      <c r="B182" s="266"/>
      <c r="C182" s="245" t="s">
        <v>118</v>
      </c>
      <c r="D182" s="245"/>
      <c r="E182" s="245"/>
      <c r="F182" s="265" t="s">
        <v>1124</v>
      </c>
      <c r="G182" s="245"/>
      <c r="H182" s="245" t="s">
        <v>1198</v>
      </c>
      <c r="I182" s="245" t="s">
        <v>1159</v>
      </c>
      <c r="J182" s="245"/>
      <c r="K182" s="287"/>
    </row>
    <row r="183" spans="2:11" ht="15" customHeight="1">
      <c r="B183" s="266"/>
      <c r="C183" s="245" t="s">
        <v>1199</v>
      </c>
      <c r="D183" s="245"/>
      <c r="E183" s="245"/>
      <c r="F183" s="265" t="s">
        <v>1124</v>
      </c>
      <c r="G183" s="245"/>
      <c r="H183" s="245" t="s">
        <v>1200</v>
      </c>
      <c r="I183" s="245" t="s">
        <v>1159</v>
      </c>
      <c r="J183" s="245"/>
      <c r="K183" s="287"/>
    </row>
    <row r="184" spans="2:11" ht="15" customHeight="1">
      <c r="B184" s="266"/>
      <c r="C184" s="245" t="s">
        <v>1188</v>
      </c>
      <c r="D184" s="245"/>
      <c r="E184" s="245"/>
      <c r="F184" s="265" t="s">
        <v>1124</v>
      </c>
      <c r="G184" s="245"/>
      <c r="H184" s="245" t="s">
        <v>1201</v>
      </c>
      <c r="I184" s="245" t="s">
        <v>1159</v>
      </c>
      <c r="J184" s="245"/>
      <c r="K184" s="287"/>
    </row>
    <row r="185" spans="2:11" ht="15" customHeight="1">
      <c r="B185" s="266"/>
      <c r="C185" s="245" t="s">
        <v>120</v>
      </c>
      <c r="D185" s="245"/>
      <c r="E185" s="245"/>
      <c r="F185" s="265" t="s">
        <v>1130</v>
      </c>
      <c r="G185" s="245"/>
      <c r="H185" s="245" t="s">
        <v>1202</v>
      </c>
      <c r="I185" s="245" t="s">
        <v>1126</v>
      </c>
      <c r="J185" s="245">
        <v>50</v>
      </c>
      <c r="K185" s="287"/>
    </row>
    <row r="186" spans="2:11" ht="15" customHeight="1">
      <c r="B186" s="266"/>
      <c r="C186" s="245" t="s">
        <v>1203</v>
      </c>
      <c r="D186" s="245"/>
      <c r="E186" s="245"/>
      <c r="F186" s="265" t="s">
        <v>1130</v>
      </c>
      <c r="G186" s="245"/>
      <c r="H186" s="245" t="s">
        <v>1204</v>
      </c>
      <c r="I186" s="245" t="s">
        <v>1205</v>
      </c>
      <c r="J186" s="245"/>
      <c r="K186" s="287"/>
    </row>
    <row r="187" spans="2:11" ht="15" customHeight="1">
      <c r="B187" s="266"/>
      <c r="C187" s="245" t="s">
        <v>1206</v>
      </c>
      <c r="D187" s="245"/>
      <c r="E187" s="245"/>
      <c r="F187" s="265" t="s">
        <v>1130</v>
      </c>
      <c r="G187" s="245"/>
      <c r="H187" s="245" t="s">
        <v>1207</v>
      </c>
      <c r="I187" s="245" t="s">
        <v>1205</v>
      </c>
      <c r="J187" s="245"/>
      <c r="K187" s="287"/>
    </row>
    <row r="188" spans="2:11" ht="15" customHeight="1">
      <c r="B188" s="266"/>
      <c r="C188" s="245" t="s">
        <v>1208</v>
      </c>
      <c r="D188" s="245"/>
      <c r="E188" s="245"/>
      <c r="F188" s="265" t="s">
        <v>1130</v>
      </c>
      <c r="G188" s="245"/>
      <c r="H188" s="245" t="s">
        <v>1209</v>
      </c>
      <c r="I188" s="245" t="s">
        <v>1205</v>
      </c>
      <c r="J188" s="245"/>
      <c r="K188" s="287"/>
    </row>
    <row r="189" spans="2:11" ht="15" customHeight="1">
      <c r="B189" s="266"/>
      <c r="C189" s="299" t="s">
        <v>1210</v>
      </c>
      <c r="D189" s="245"/>
      <c r="E189" s="245"/>
      <c r="F189" s="265" t="s">
        <v>1130</v>
      </c>
      <c r="G189" s="245"/>
      <c r="H189" s="245" t="s">
        <v>1211</v>
      </c>
      <c r="I189" s="245" t="s">
        <v>1212</v>
      </c>
      <c r="J189" s="300" t="s">
        <v>1213</v>
      </c>
      <c r="K189" s="287"/>
    </row>
    <row r="190" spans="2:11" ht="15" customHeight="1">
      <c r="B190" s="266"/>
      <c r="C190" s="251" t="s">
        <v>43</v>
      </c>
      <c r="D190" s="245"/>
      <c r="E190" s="245"/>
      <c r="F190" s="265" t="s">
        <v>1124</v>
      </c>
      <c r="G190" s="245"/>
      <c r="H190" s="242" t="s">
        <v>1214</v>
      </c>
      <c r="I190" s="245" t="s">
        <v>1215</v>
      </c>
      <c r="J190" s="245"/>
      <c r="K190" s="287"/>
    </row>
    <row r="191" spans="2:11" ht="15" customHeight="1">
      <c r="B191" s="266"/>
      <c r="C191" s="251" t="s">
        <v>1216</v>
      </c>
      <c r="D191" s="245"/>
      <c r="E191" s="245"/>
      <c r="F191" s="265" t="s">
        <v>1124</v>
      </c>
      <c r="G191" s="245"/>
      <c r="H191" s="245" t="s">
        <v>1217</v>
      </c>
      <c r="I191" s="245" t="s">
        <v>1159</v>
      </c>
      <c r="J191" s="245"/>
      <c r="K191" s="287"/>
    </row>
    <row r="192" spans="2:11" ht="15" customHeight="1">
      <c r="B192" s="266"/>
      <c r="C192" s="251" t="s">
        <v>1218</v>
      </c>
      <c r="D192" s="245"/>
      <c r="E192" s="245"/>
      <c r="F192" s="265" t="s">
        <v>1124</v>
      </c>
      <c r="G192" s="245"/>
      <c r="H192" s="245" t="s">
        <v>1219</v>
      </c>
      <c r="I192" s="245" t="s">
        <v>1159</v>
      </c>
      <c r="J192" s="245"/>
      <c r="K192" s="287"/>
    </row>
    <row r="193" spans="2:11" ht="15" customHeight="1">
      <c r="B193" s="266"/>
      <c r="C193" s="251" t="s">
        <v>1220</v>
      </c>
      <c r="D193" s="245"/>
      <c r="E193" s="245"/>
      <c r="F193" s="265" t="s">
        <v>1130</v>
      </c>
      <c r="G193" s="245"/>
      <c r="H193" s="245" t="s">
        <v>1221</v>
      </c>
      <c r="I193" s="245" t="s">
        <v>1159</v>
      </c>
      <c r="J193" s="245"/>
      <c r="K193" s="287"/>
    </row>
    <row r="194" spans="2:11" ht="15" customHeight="1">
      <c r="B194" s="293"/>
      <c r="C194" s="301"/>
      <c r="D194" s="275"/>
      <c r="E194" s="275"/>
      <c r="F194" s="275"/>
      <c r="G194" s="275"/>
      <c r="H194" s="275"/>
      <c r="I194" s="275"/>
      <c r="J194" s="275"/>
      <c r="K194" s="294"/>
    </row>
    <row r="195" spans="2:11" ht="18.75" customHeight="1">
      <c r="B195" s="242"/>
      <c r="C195" s="245"/>
      <c r="D195" s="245"/>
      <c r="E195" s="245"/>
      <c r="F195" s="265"/>
      <c r="G195" s="245"/>
      <c r="H195" s="245"/>
      <c r="I195" s="245"/>
      <c r="J195" s="245"/>
      <c r="K195" s="242"/>
    </row>
    <row r="196" spans="2:11" ht="18.75" customHeight="1">
      <c r="B196" s="242"/>
      <c r="C196" s="245"/>
      <c r="D196" s="245"/>
      <c r="E196" s="245"/>
      <c r="F196" s="265"/>
      <c r="G196" s="245"/>
      <c r="H196" s="245"/>
      <c r="I196" s="245"/>
      <c r="J196" s="245"/>
      <c r="K196" s="242"/>
    </row>
    <row r="197" spans="2:11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spans="2:11" ht="12">
      <c r="B198" s="234"/>
      <c r="C198" s="235"/>
      <c r="D198" s="235"/>
      <c r="E198" s="235"/>
      <c r="F198" s="235"/>
      <c r="G198" s="235"/>
      <c r="H198" s="235"/>
      <c r="I198" s="235"/>
      <c r="J198" s="235"/>
      <c r="K198" s="236"/>
    </row>
    <row r="199" spans="2:11" ht="22.2">
      <c r="B199" s="237"/>
      <c r="C199" s="362" t="s">
        <v>1222</v>
      </c>
      <c r="D199" s="362"/>
      <c r="E199" s="362"/>
      <c r="F199" s="362"/>
      <c r="G199" s="362"/>
      <c r="H199" s="362"/>
      <c r="I199" s="362"/>
      <c r="J199" s="362"/>
      <c r="K199" s="238"/>
    </row>
    <row r="200" spans="2:11" ht="25.5" customHeight="1">
      <c r="B200" s="237"/>
      <c r="C200" s="302" t="s">
        <v>1223</v>
      </c>
      <c r="D200" s="302"/>
      <c r="E200" s="302"/>
      <c r="F200" s="302" t="s">
        <v>1224</v>
      </c>
      <c r="G200" s="303"/>
      <c r="H200" s="361" t="s">
        <v>1225</v>
      </c>
      <c r="I200" s="361"/>
      <c r="J200" s="361"/>
      <c r="K200" s="238"/>
    </row>
    <row r="201" spans="2:11" ht="5.25" customHeight="1">
      <c r="B201" s="266"/>
      <c r="C201" s="263"/>
      <c r="D201" s="263"/>
      <c r="E201" s="263"/>
      <c r="F201" s="263"/>
      <c r="G201" s="245"/>
      <c r="H201" s="263"/>
      <c r="I201" s="263"/>
      <c r="J201" s="263"/>
      <c r="K201" s="287"/>
    </row>
    <row r="202" spans="2:11" ht="15" customHeight="1">
      <c r="B202" s="266"/>
      <c r="C202" s="245" t="s">
        <v>1215</v>
      </c>
      <c r="D202" s="245"/>
      <c r="E202" s="245"/>
      <c r="F202" s="265" t="s">
        <v>44</v>
      </c>
      <c r="G202" s="245"/>
      <c r="H202" s="360" t="s">
        <v>1226</v>
      </c>
      <c r="I202" s="360"/>
      <c r="J202" s="360"/>
      <c r="K202" s="287"/>
    </row>
    <row r="203" spans="2:11" ht="15" customHeight="1">
      <c r="B203" s="266"/>
      <c r="C203" s="272"/>
      <c r="D203" s="245"/>
      <c r="E203" s="245"/>
      <c r="F203" s="265" t="s">
        <v>45</v>
      </c>
      <c r="G203" s="245"/>
      <c r="H203" s="360" t="s">
        <v>1227</v>
      </c>
      <c r="I203" s="360"/>
      <c r="J203" s="360"/>
      <c r="K203" s="287"/>
    </row>
    <row r="204" spans="2:11" ht="15" customHeight="1">
      <c r="B204" s="266"/>
      <c r="C204" s="272"/>
      <c r="D204" s="245"/>
      <c r="E204" s="245"/>
      <c r="F204" s="265" t="s">
        <v>48</v>
      </c>
      <c r="G204" s="245"/>
      <c r="H204" s="360" t="s">
        <v>1228</v>
      </c>
      <c r="I204" s="360"/>
      <c r="J204" s="360"/>
      <c r="K204" s="287"/>
    </row>
    <row r="205" spans="2:11" ht="15" customHeight="1">
      <c r="B205" s="266"/>
      <c r="C205" s="245"/>
      <c r="D205" s="245"/>
      <c r="E205" s="245"/>
      <c r="F205" s="265" t="s">
        <v>46</v>
      </c>
      <c r="G205" s="245"/>
      <c r="H205" s="360" t="s">
        <v>1229</v>
      </c>
      <c r="I205" s="360"/>
      <c r="J205" s="360"/>
      <c r="K205" s="287"/>
    </row>
    <row r="206" spans="2:11" ht="15" customHeight="1">
      <c r="B206" s="266"/>
      <c r="C206" s="245"/>
      <c r="D206" s="245"/>
      <c r="E206" s="245"/>
      <c r="F206" s="265" t="s">
        <v>47</v>
      </c>
      <c r="G206" s="245"/>
      <c r="H206" s="360" t="s">
        <v>1230</v>
      </c>
      <c r="I206" s="360"/>
      <c r="J206" s="360"/>
      <c r="K206" s="287"/>
    </row>
    <row r="207" spans="2:11" ht="15" customHeight="1">
      <c r="B207" s="266"/>
      <c r="C207" s="245"/>
      <c r="D207" s="245"/>
      <c r="E207" s="245"/>
      <c r="F207" s="265"/>
      <c r="G207" s="245"/>
      <c r="H207" s="245"/>
      <c r="I207" s="245"/>
      <c r="J207" s="245"/>
      <c r="K207" s="287"/>
    </row>
    <row r="208" spans="2:11" ht="15" customHeight="1">
      <c r="B208" s="266"/>
      <c r="C208" s="245" t="s">
        <v>1171</v>
      </c>
      <c r="D208" s="245"/>
      <c r="E208" s="245"/>
      <c r="F208" s="265" t="s">
        <v>80</v>
      </c>
      <c r="G208" s="245"/>
      <c r="H208" s="360" t="s">
        <v>1231</v>
      </c>
      <c r="I208" s="360"/>
      <c r="J208" s="360"/>
      <c r="K208" s="287"/>
    </row>
    <row r="209" spans="2:11" ht="15" customHeight="1">
      <c r="B209" s="266"/>
      <c r="C209" s="272"/>
      <c r="D209" s="245"/>
      <c r="E209" s="245"/>
      <c r="F209" s="265" t="s">
        <v>1066</v>
      </c>
      <c r="G209" s="245"/>
      <c r="H209" s="360" t="s">
        <v>1067</v>
      </c>
      <c r="I209" s="360"/>
      <c r="J209" s="360"/>
      <c r="K209" s="287"/>
    </row>
    <row r="210" spans="2:11" ht="15" customHeight="1">
      <c r="B210" s="266"/>
      <c r="C210" s="245"/>
      <c r="D210" s="245"/>
      <c r="E210" s="245"/>
      <c r="F210" s="265" t="s">
        <v>1064</v>
      </c>
      <c r="G210" s="245"/>
      <c r="H210" s="360" t="s">
        <v>1232</v>
      </c>
      <c r="I210" s="360"/>
      <c r="J210" s="360"/>
      <c r="K210" s="287"/>
    </row>
    <row r="211" spans="2:11" ht="15" customHeight="1">
      <c r="B211" s="304"/>
      <c r="C211" s="272"/>
      <c r="D211" s="272"/>
      <c r="E211" s="272"/>
      <c r="F211" s="265" t="s">
        <v>1068</v>
      </c>
      <c r="G211" s="251"/>
      <c r="H211" s="359" t="s">
        <v>1069</v>
      </c>
      <c r="I211" s="359"/>
      <c r="J211" s="359"/>
      <c r="K211" s="305"/>
    </row>
    <row r="212" spans="2:11" ht="15" customHeight="1">
      <c r="B212" s="304"/>
      <c r="C212" s="272"/>
      <c r="D212" s="272"/>
      <c r="E212" s="272"/>
      <c r="F212" s="265" t="s">
        <v>1070</v>
      </c>
      <c r="G212" s="251"/>
      <c r="H212" s="359" t="s">
        <v>1048</v>
      </c>
      <c r="I212" s="359"/>
      <c r="J212" s="359"/>
      <c r="K212" s="305"/>
    </row>
    <row r="213" spans="2:11" ht="15" customHeight="1">
      <c r="B213" s="304"/>
      <c r="C213" s="272"/>
      <c r="D213" s="272"/>
      <c r="E213" s="272"/>
      <c r="F213" s="306"/>
      <c r="G213" s="251"/>
      <c r="H213" s="307"/>
      <c r="I213" s="307"/>
      <c r="J213" s="307"/>
      <c r="K213" s="305"/>
    </row>
    <row r="214" spans="2:11" ht="15" customHeight="1">
      <c r="B214" s="304"/>
      <c r="C214" s="245" t="s">
        <v>1195</v>
      </c>
      <c r="D214" s="272"/>
      <c r="E214" s="272"/>
      <c r="F214" s="265">
        <v>1</v>
      </c>
      <c r="G214" s="251"/>
      <c r="H214" s="359" t="s">
        <v>1233</v>
      </c>
      <c r="I214" s="359"/>
      <c r="J214" s="359"/>
      <c r="K214" s="305"/>
    </row>
    <row r="215" spans="2:11" ht="15" customHeight="1">
      <c r="B215" s="304"/>
      <c r="C215" s="272"/>
      <c r="D215" s="272"/>
      <c r="E215" s="272"/>
      <c r="F215" s="265">
        <v>2</v>
      </c>
      <c r="G215" s="251"/>
      <c r="H215" s="359" t="s">
        <v>1234</v>
      </c>
      <c r="I215" s="359"/>
      <c r="J215" s="359"/>
      <c r="K215" s="305"/>
    </row>
    <row r="216" spans="2:11" ht="15" customHeight="1">
      <c r="B216" s="304"/>
      <c r="C216" s="272"/>
      <c r="D216" s="272"/>
      <c r="E216" s="272"/>
      <c r="F216" s="265">
        <v>3</v>
      </c>
      <c r="G216" s="251"/>
      <c r="H216" s="359" t="s">
        <v>1235</v>
      </c>
      <c r="I216" s="359"/>
      <c r="J216" s="359"/>
      <c r="K216" s="305"/>
    </row>
    <row r="217" spans="2:11" ht="15" customHeight="1">
      <c r="B217" s="304"/>
      <c r="C217" s="272"/>
      <c r="D217" s="272"/>
      <c r="E217" s="272"/>
      <c r="F217" s="265">
        <v>4</v>
      </c>
      <c r="G217" s="251"/>
      <c r="H217" s="359" t="s">
        <v>1236</v>
      </c>
      <c r="I217" s="359"/>
      <c r="J217" s="359"/>
      <c r="K217" s="305"/>
    </row>
    <row r="218" spans="2:11" ht="12.75" customHeight="1">
      <c r="B218" s="308"/>
      <c r="C218" s="309"/>
      <c r="D218" s="309"/>
      <c r="E218" s="309"/>
      <c r="F218" s="309"/>
      <c r="G218" s="309"/>
      <c r="H218" s="309"/>
      <c r="I218" s="309"/>
      <c r="J218" s="309"/>
      <c r="K218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Stavební úpravy</vt:lpstr>
      <vt:lpstr>02 - Lodžie</vt:lpstr>
      <vt:lpstr>03 - VRN</vt:lpstr>
      <vt:lpstr>Pokyny pro vyplnění</vt:lpstr>
      <vt:lpstr>'01 - Stavební úpravy'!Názvy_tisku</vt:lpstr>
      <vt:lpstr>'02 - Lodžie'!Názvy_tisku</vt:lpstr>
      <vt:lpstr>'03 - VRN'!Názvy_tisku</vt:lpstr>
      <vt:lpstr>'Rekapitulace stavby'!Názvy_tisku</vt:lpstr>
      <vt:lpstr>'01 - Stavební úpravy'!Oblast_tisku</vt:lpstr>
      <vt:lpstr>'02 - Lodžie'!Oblast_tisku</vt:lpstr>
      <vt:lpstr>'03 -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Tomáš-NTB\Tomáš</dc:creator>
  <cp:lastModifiedBy>Tomáš Pacola</cp:lastModifiedBy>
  <dcterms:created xsi:type="dcterms:W3CDTF">2019-03-03T10:41:41Z</dcterms:created>
  <dcterms:modified xsi:type="dcterms:W3CDTF">2019-03-03T10:58:12Z</dcterms:modified>
</cp:coreProperties>
</file>